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_EstadProc_RRHH\ITDOP_2025\Documentos_Web\2_Trimestre\pruebas\V2\SLEP\"/>
    </mc:Choice>
  </mc:AlternateContent>
  <xr:revisionPtr revIDLastSave="0" documentId="13_ncr:1_{CD9C532B-8176-4793-9EC2-7C4EBC169A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" sheetId="1" r:id="rId1"/>
    <sheet name="Tabla_Resumenes" sheetId="8" r:id="rId2"/>
    <sheet name="Datos" sheetId="7" state="hidden" r:id="rId3"/>
    <sheet name="BD_Servicios" sheetId="5" state="hidden" r:id="rId4"/>
    <sheet name="L_Conversion" sheetId="6" state="hidden" r:id="rId5"/>
  </sheets>
  <definedNames>
    <definedName name="_xlnm._FilterDatabase" localSheetId="3" hidden="1">BD_Servicios!$A$1:$D$57</definedName>
    <definedName name="_xlnm._FilterDatabase" localSheetId="0" hidden="1">L!$A$1:$BH$2</definedName>
    <definedName name="_xlnm.Print_Area" localSheetId="2">Datos!$A$199:$O$269</definedName>
    <definedName name="_xlnm.Print_Area" localSheetId="4">L_Conversion!$A$1:$D$153</definedName>
    <definedName name="CAT_LIC_H">Datos!$C$9:$C$24</definedName>
    <definedName name="Codigo">BD_Servicios!$A$2:$D$74</definedName>
    <definedName name="Dias_licencia_tipo_8_H">L_Conversion!$E$3:$E$8</definedName>
    <definedName name="Dias_Licencia_Tipo_8_M">L_Conversion!$D$3:$D$16</definedName>
    <definedName name="Mes_Inicio_Termino">L_Conversion!$C$143:$D$150</definedName>
    <definedName name="Tabla_01_Mes">L_Conversion!$B$143:$B$150</definedName>
    <definedName name="Tabla_04_Estado_Resolucion">L_Conversion!$B$180:$B$185</definedName>
    <definedName name="Tabla_04_Sist.Rem">L_Conversion!$B$4:$B$18</definedName>
    <definedName name="Tabla_06_10_40_60_70_EUS">L_Conversion!$B$24:$B$34</definedName>
    <definedName name="Tabla_06_11_12_15076_19664">L_Conversion!$B$36</definedName>
    <definedName name="Tabla_06_13">L_Conversion!$B$90:$B$92</definedName>
    <definedName name="Tabla_06_14">L_Conversion!$B$94:$B$97</definedName>
    <definedName name="Tabla_06_15">L_Conversion!$B$99:$B$105</definedName>
    <definedName name="Tabla_06_20_Fiscalizadores">L_Conversion!$B$46:$B$53</definedName>
    <definedName name="Tabla_06_30_Poder_Judicial">L_Conversion!$B$55:$B$57</definedName>
    <definedName name="Tabla_06_50_Ministerio_Publico">L_Conversion!$B$59:$B$65</definedName>
    <definedName name="Tabla_06_80_Codigo_del_Trabajo">L_Conversion!$B$67:$B$79</definedName>
    <definedName name="Tabla_06_90_Personal_Fuera_de_Dotacion">L_Conversion!$B$81:$B$88</definedName>
    <definedName name="Tabla_06_DFL29_61_Experimentales">L_Conversion!$B$38:$B$44</definedName>
    <definedName name="Tabla_07_Personal_de_la_Dotacion">L_Conversion!$B$124:$B$128</definedName>
    <definedName name="Tabla_07_Personal_Fuera_de_Dotacion">L_Conversion!$B$130:$B$138</definedName>
    <definedName name="Tabla_18_Tipos_licencias">L_Conversion!$B$161:$B$175</definedName>
    <definedName name="Tabla_27_Matriz_Base">L_Conversion!$B$189:$B$194</definedName>
    <definedName name="Tabla_33_estado_recuperacion">L_Conversion!$B$216:$B$219</definedName>
    <definedName name="Tabla_Personal">L_Conversion!$B$196:$B$209</definedName>
    <definedName name="TERMINO_TRIMESTRE">L!$BH$1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" i="1" l="1"/>
  <c r="AX2" i="1"/>
  <c r="AV2" i="1"/>
  <c r="AD2" i="1" l="1"/>
  <c r="S2" i="7" a="1"/>
  <c r="A48" i="8"/>
  <c r="A33" i="8"/>
  <c r="A18" i="8"/>
  <c r="A3" i="8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AE2" i="1"/>
  <c r="AQ2" i="1"/>
  <c r="AP2" i="1"/>
  <c r="AO2" i="1"/>
  <c r="AM2" i="1"/>
  <c r="AI2" i="1"/>
  <c r="S2" i="7" l="1"/>
  <c r="U1" i="7" a="1"/>
  <c r="U1" i="7" s="1"/>
  <c r="Y3" i="7" s="1"/>
  <c r="I82" i="7"/>
  <c r="J138" i="7" s="1"/>
  <c r="J8" i="7"/>
  <c r="D184" i="7" s="1"/>
  <c r="I66" i="7"/>
  <c r="F137" i="7" s="1"/>
  <c r="D25" i="8" s="1"/>
  <c r="J24" i="7"/>
  <c r="H185" i="7" s="1"/>
  <c r="J40" i="7"/>
  <c r="E186" i="7" s="1"/>
  <c r="J56" i="7"/>
  <c r="I187" i="7" s="1"/>
  <c r="G58" i="8" s="1"/>
  <c r="J72" i="7"/>
  <c r="F188" i="7" s="1"/>
  <c r="H12" i="7"/>
  <c r="J88" i="7"/>
  <c r="J189" i="7" s="1"/>
  <c r="H28" i="7"/>
  <c r="H121" i="7" s="1"/>
  <c r="K14" i="7"/>
  <c r="D168" i="7" s="1"/>
  <c r="H44" i="7"/>
  <c r="E122" i="7" s="1"/>
  <c r="K30" i="7"/>
  <c r="H169" i="7" s="1"/>
  <c r="H60" i="7"/>
  <c r="I123" i="7" s="1"/>
  <c r="K46" i="7"/>
  <c r="E170" i="7" s="1"/>
  <c r="H76" i="7"/>
  <c r="F124" i="7" s="1"/>
  <c r="K62" i="7"/>
  <c r="I171" i="7" s="1"/>
  <c r="H92" i="7"/>
  <c r="J125" i="7" s="1"/>
  <c r="K63" i="7"/>
  <c r="I18" i="7"/>
  <c r="H134" i="7" s="1"/>
  <c r="K70" i="7"/>
  <c r="F164" i="7" s="1"/>
  <c r="I34" i="7"/>
  <c r="E135" i="7" s="1"/>
  <c r="K78" i="7"/>
  <c r="J157" i="7" s="1"/>
  <c r="I50" i="7"/>
  <c r="I136" i="7" s="1"/>
  <c r="G24" i="8" s="1"/>
  <c r="K77" i="7"/>
  <c r="K79" i="7"/>
  <c r="J158" i="7" s="1"/>
  <c r="H45" i="7"/>
  <c r="E123" i="7" s="1"/>
  <c r="I19" i="7"/>
  <c r="I83" i="7"/>
  <c r="J139" i="7" s="1"/>
  <c r="J57" i="7"/>
  <c r="I188" i="7" s="1"/>
  <c r="K31" i="7"/>
  <c r="H30" i="7"/>
  <c r="H123" i="7" s="1"/>
  <c r="H46" i="7"/>
  <c r="E124" i="7" s="1"/>
  <c r="H78" i="7"/>
  <c r="J111" i="7" s="1"/>
  <c r="I20" i="7"/>
  <c r="I68" i="7"/>
  <c r="F139" i="7" s="1"/>
  <c r="J10" i="7"/>
  <c r="D186" i="7" s="1"/>
  <c r="J42" i="7"/>
  <c r="E188" i="7" s="1"/>
  <c r="J74" i="7"/>
  <c r="F190" i="7" s="1"/>
  <c r="K16" i="7"/>
  <c r="D170" i="7" s="1"/>
  <c r="K48" i="7"/>
  <c r="I157" i="7" s="1"/>
  <c r="K80" i="7"/>
  <c r="J159" i="7" s="1"/>
  <c r="H39" i="8" s="1"/>
  <c r="H61" i="7"/>
  <c r="I124" i="7" s="1"/>
  <c r="I35" i="7"/>
  <c r="J9" i="7"/>
  <c r="D185" i="7" s="1"/>
  <c r="J73" i="7"/>
  <c r="F189" i="7" s="1"/>
  <c r="K47" i="7"/>
  <c r="H14" i="7"/>
  <c r="D122" i="7" s="1"/>
  <c r="H62" i="7"/>
  <c r="I125" i="7" s="1"/>
  <c r="I4" i="7"/>
  <c r="I36" i="7"/>
  <c r="E137" i="7" s="1"/>
  <c r="C25" i="8" s="1"/>
  <c r="I52" i="7"/>
  <c r="I138" i="7" s="1"/>
  <c r="I84" i="7"/>
  <c r="J140" i="7" s="1"/>
  <c r="J26" i="7"/>
  <c r="H187" i="7" s="1"/>
  <c r="F58" i="8" s="1"/>
  <c r="J58" i="7"/>
  <c r="I189" i="7" s="1"/>
  <c r="J90" i="7"/>
  <c r="J191" i="7" s="1"/>
  <c r="K32" i="7"/>
  <c r="H171" i="7" s="1"/>
  <c r="K64" i="7"/>
  <c r="F158" i="7" s="1"/>
  <c r="H15" i="7"/>
  <c r="D123" i="7" s="1"/>
  <c r="H31" i="7"/>
  <c r="H124" i="7" s="1"/>
  <c r="H47" i="7"/>
  <c r="E125" i="7" s="1"/>
  <c r="H63" i="7"/>
  <c r="F111" i="7" s="1"/>
  <c r="H79" i="7"/>
  <c r="J112" i="7" s="1"/>
  <c r="I5" i="7"/>
  <c r="D136" i="7" s="1"/>
  <c r="B24" i="8" s="1"/>
  <c r="I21" i="7"/>
  <c r="H137" i="7" s="1"/>
  <c r="F25" i="8" s="1"/>
  <c r="I37" i="7"/>
  <c r="E138" i="7" s="1"/>
  <c r="I53" i="7"/>
  <c r="I139" i="7" s="1"/>
  <c r="I69" i="7"/>
  <c r="F140" i="7" s="1"/>
  <c r="I85" i="7"/>
  <c r="J141" i="7" s="1"/>
  <c r="J11" i="7"/>
  <c r="D187" i="7" s="1"/>
  <c r="B58" i="8" s="1"/>
  <c r="J27" i="7"/>
  <c r="H188" i="7" s="1"/>
  <c r="J43" i="7"/>
  <c r="E189" i="7" s="1"/>
  <c r="J59" i="7"/>
  <c r="I190" i="7" s="1"/>
  <c r="J75" i="7"/>
  <c r="F191" i="7" s="1"/>
  <c r="J91" i="7"/>
  <c r="J192" i="7" s="1"/>
  <c r="K17" i="7"/>
  <c r="D171" i="7" s="1"/>
  <c r="K33" i="7"/>
  <c r="E157" i="7" s="1"/>
  <c r="K49" i="7"/>
  <c r="I158" i="7" s="1"/>
  <c r="K65" i="7"/>
  <c r="F159" i="7" s="1"/>
  <c r="D39" i="8" s="1"/>
  <c r="K81" i="7"/>
  <c r="J160" i="7" s="1"/>
  <c r="H40" i="8" s="1"/>
  <c r="H29" i="7"/>
  <c r="H122" i="7" s="1"/>
  <c r="I3" i="7"/>
  <c r="I67" i="7"/>
  <c r="J41" i="7"/>
  <c r="E187" i="7" s="1"/>
  <c r="C58" i="8" s="1"/>
  <c r="K15" i="7"/>
  <c r="H32" i="7"/>
  <c r="H125" i="7" s="1"/>
  <c r="H64" i="7"/>
  <c r="F112" i="7" s="1"/>
  <c r="N112" i="7" s="1"/>
  <c r="I6" i="7"/>
  <c r="D137" i="7" s="1"/>
  <c r="B25" i="8" s="1"/>
  <c r="E25" i="8" s="1"/>
  <c r="I22" i="7"/>
  <c r="H138" i="7" s="1"/>
  <c r="I54" i="7"/>
  <c r="I140" i="7" s="1"/>
  <c r="I86" i="7"/>
  <c r="J142" i="7" s="1"/>
  <c r="H28" i="8" s="1"/>
  <c r="J44" i="7"/>
  <c r="E190" i="7" s="1"/>
  <c r="J76" i="7"/>
  <c r="F192" i="7" s="1"/>
  <c r="J92" i="7"/>
  <c r="J193" i="7" s="1"/>
  <c r="K34" i="7"/>
  <c r="E158" i="7" s="1"/>
  <c r="K66" i="7"/>
  <c r="F160" i="7" s="1"/>
  <c r="D40" i="8" s="1"/>
  <c r="H13" i="7"/>
  <c r="D121" i="7" s="1"/>
  <c r="H77" i="7"/>
  <c r="I51" i="7"/>
  <c r="J25" i="7"/>
  <c r="H186" i="7" s="1"/>
  <c r="F57" i="8" s="1"/>
  <c r="J89" i="7"/>
  <c r="J190" i="7" s="1"/>
  <c r="H16" i="7"/>
  <c r="D124" i="7" s="1"/>
  <c r="H48" i="7"/>
  <c r="I111" i="7" s="1"/>
  <c r="H80" i="7"/>
  <c r="J113" i="7" s="1"/>
  <c r="H9" i="8" s="1"/>
  <c r="I38" i="7"/>
  <c r="E139" i="7" s="1"/>
  <c r="I70" i="7"/>
  <c r="F141" i="7" s="1"/>
  <c r="J12" i="7"/>
  <c r="J28" i="7"/>
  <c r="H189" i="7" s="1"/>
  <c r="J60" i="7"/>
  <c r="I191" i="7" s="1"/>
  <c r="K18" i="7"/>
  <c r="H157" i="7" s="1"/>
  <c r="K50" i="7"/>
  <c r="I159" i="7" s="1"/>
  <c r="G39" i="8" s="1"/>
  <c r="K82" i="7"/>
  <c r="J161" i="7" s="1"/>
  <c r="H17" i="7"/>
  <c r="D125" i="7" s="1"/>
  <c r="H33" i="7"/>
  <c r="E111" i="7" s="1"/>
  <c r="H49" i="7"/>
  <c r="I112" i="7" s="1"/>
  <c r="H65" i="7"/>
  <c r="F113" i="7" s="1"/>
  <c r="H81" i="7"/>
  <c r="J114" i="7" s="1"/>
  <c r="I7" i="7"/>
  <c r="I23" i="7"/>
  <c r="H139" i="7" s="1"/>
  <c r="I39" i="7"/>
  <c r="E140" i="7" s="1"/>
  <c r="I55" i="7"/>
  <c r="I141" i="7" s="1"/>
  <c r="I71" i="7"/>
  <c r="F142" i="7" s="1"/>
  <c r="D28" i="8" s="1"/>
  <c r="I87" i="7"/>
  <c r="J143" i="7" s="1"/>
  <c r="J13" i="7"/>
  <c r="D189" i="7" s="1"/>
  <c r="L189" i="7" s="1"/>
  <c r="J29" i="7"/>
  <c r="H190" i="7" s="1"/>
  <c r="J45" i="7"/>
  <c r="E191" i="7" s="1"/>
  <c r="J61" i="7"/>
  <c r="I192" i="7" s="1"/>
  <c r="J77" i="7"/>
  <c r="F193" i="7" s="1"/>
  <c r="N193" i="7" s="1"/>
  <c r="K3" i="7"/>
  <c r="D157" i="7" s="1"/>
  <c r="K19" i="7"/>
  <c r="K35" i="7"/>
  <c r="K51" i="7"/>
  <c r="K67" i="7"/>
  <c r="F161" i="7" s="1"/>
  <c r="K83" i="7"/>
  <c r="J162" i="7" s="1"/>
  <c r="H18" i="7"/>
  <c r="H111" i="7" s="1"/>
  <c r="H34" i="7"/>
  <c r="E112" i="7" s="1"/>
  <c r="H50" i="7"/>
  <c r="I113" i="7" s="1"/>
  <c r="G9" i="8" s="1"/>
  <c r="H66" i="7"/>
  <c r="F114" i="7" s="1"/>
  <c r="D10" i="8" s="1"/>
  <c r="H82" i="7"/>
  <c r="J115" i="7" s="1"/>
  <c r="I8" i="7"/>
  <c r="D139" i="7" s="1"/>
  <c r="I24" i="7"/>
  <c r="H140" i="7" s="1"/>
  <c r="I40" i="7"/>
  <c r="E141" i="7" s="1"/>
  <c r="I56" i="7"/>
  <c r="I142" i="7" s="1"/>
  <c r="G28" i="8" s="1"/>
  <c r="I72" i="7"/>
  <c r="F143" i="7" s="1"/>
  <c r="N143" i="7" s="1"/>
  <c r="I88" i="7"/>
  <c r="J144" i="7" s="1"/>
  <c r="J14" i="7"/>
  <c r="D190" i="7" s="1"/>
  <c r="L190" i="7" s="1"/>
  <c r="J30" i="7"/>
  <c r="H191" i="7" s="1"/>
  <c r="J46" i="7"/>
  <c r="E192" i="7" s="1"/>
  <c r="M192" i="7" s="1"/>
  <c r="J62" i="7"/>
  <c r="I193" i="7" s="1"/>
  <c r="J78" i="7"/>
  <c r="J179" i="7" s="1"/>
  <c r="K4" i="7"/>
  <c r="D158" i="7" s="1"/>
  <c r="K20" i="7"/>
  <c r="H159" i="7" s="1"/>
  <c r="K36" i="7"/>
  <c r="E160" i="7" s="1"/>
  <c r="C40" i="8" s="1"/>
  <c r="K52" i="7"/>
  <c r="I161" i="7" s="1"/>
  <c r="K68" i="7"/>
  <c r="F162" i="7" s="1"/>
  <c r="K84" i="7"/>
  <c r="J163" i="7" s="1"/>
  <c r="H3" i="7"/>
  <c r="H19" i="7"/>
  <c r="H112" i="7" s="1"/>
  <c r="H35" i="7"/>
  <c r="E113" i="7" s="1"/>
  <c r="H51" i="7"/>
  <c r="I114" i="7" s="1"/>
  <c r="G10" i="8" s="1"/>
  <c r="H67" i="7"/>
  <c r="F115" i="7" s="1"/>
  <c r="H83" i="7"/>
  <c r="J116" i="7" s="1"/>
  <c r="I9" i="7"/>
  <c r="D140" i="7" s="1"/>
  <c r="I25" i="7"/>
  <c r="H141" i="7" s="1"/>
  <c r="I41" i="7"/>
  <c r="E142" i="7" s="1"/>
  <c r="C28" i="8" s="1"/>
  <c r="I57" i="7"/>
  <c r="I143" i="7" s="1"/>
  <c r="I73" i="7"/>
  <c r="F144" i="7" s="1"/>
  <c r="I89" i="7"/>
  <c r="J145" i="7" s="1"/>
  <c r="J15" i="7"/>
  <c r="D191" i="7" s="1"/>
  <c r="J31" i="7"/>
  <c r="H192" i="7" s="1"/>
  <c r="J47" i="7"/>
  <c r="J63" i="7"/>
  <c r="F179" i="7" s="1"/>
  <c r="J79" i="7"/>
  <c r="J180" i="7" s="1"/>
  <c r="K5" i="7"/>
  <c r="D159" i="7" s="1"/>
  <c r="B39" i="8" s="1"/>
  <c r="K21" i="7"/>
  <c r="H160" i="7" s="1"/>
  <c r="F40" i="8" s="1"/>
  <c r="K37" i="7"/>
  <c r="E161" i="7" s="1"/>
  <c r="K53" i="7"/>
  <c r="I162" i="7" s="1"/>
  <c r="K69" i="7"/>
  <c r="F163" i="7" s="1"/>
  <c r="D42" i="8" s="1"/>
  <c r="K85" i="7"/>
  <c r="J164" i="7" s="1"/>
  <c r="N164" i="7" s="1"/>
  <c r="H36" i="7"/>
  <c r="E114" i="7" s="1"/>
  <c r="C10" i="8" s="1"/>
  <c r="K6" i="7"/>
  <c r="D160" i="7" s="1"/>
  <c r="B40" i="8" s="1"/>
  <c r="I26" i="7"/>
  <c r="H142" i="7" s="1"/>
  <c r="F28" i="8" s="1"/>
  <c r="I28" i="8" s="1"/>
  <c r="J32" i="7"/>
  <c r="H193" i="7" s="1"/>
  <c r="K38" i="7"/>
  <c r="E162" i="7" s="1"/>
  <c r="H5" i="7"/>
  <c r="D113" i="7" s="1"/>
  <c r="B9" i="8" s="1"/>
  <c r="H21" i="7"/>
  <c r="H114" i="7" s="1"/>
  <c r="F10" i="8" s="1"/>
  <c r="H37" i="7"/>
  <c r="E115" i="7" s="1"/>
  <c r="H53" i="7"/>
  <c r="I116" i="7" s="1"/>
  <c r="H69" i="7"/>
  <c r="F117" i="7" s="1"/>
  <c r="H85" i="7"/>
  <c r="J118" i="7" s="1"/>
  <c r="I11" i="7"/>
  <c r="D142" i="7" s="1"/>
  <c r="I27" i="7"/>
  <c r="H143" i="7" s="1"/>
  <c r="I43" i="7"/>
  <c r="E144" i="7" s="1"/>
  <c r="I59" i="7"/>
  <c r="I145" i="7" s="1"/>
  <c r="I75" i="7"/>
  <c r="F146" i="7" s="1"/>
  <c r="I91" i="7"/>
  <c r="J147" i="7" s="1"/>
  <c r="J17" i="7"/>
  <c r="D193" i="7" s="1"/>
  <c r="J33" i="7"/>
  <c r="E179" i="7" s="1"/>
  <c r="J49" i="7"/>
  <c r="I180" i="7" s="1"/>
  <c r="J65" i="7"/>
  <c r="F181" i="7" s="1"/>
  <c r="D54" i="8" s="1"/>
  <c r="J81" i="7"/>
  <c r="J182" i="7" s="1"/>
  <c r="H55" i="8" s="1"/>
  <c r="K7" i="7"/>
  <c r="D161" i="7" s="1"/>
  <c r="K23" i="7"/>
  <c r="H162" i="7" s="1"/>
  <c r="K39" i="7"/>
  <c r="E163" i="7" s="1"/>
  <c r="K55" i="7"/>
  <c r="I164" i="7" s="1"/>
  <c r="K71" i="7"/>
  <c r="F165" i="7" s="1"/>
  <c r="D43" i="8" s="1"/>
  <c r="K87" i="7"/>
  <c r="J166" i="7" s="1"/>
  <c r="H38" i="7"/>
  <c r="E116" i="7" s="1"/>
  <c r="H70" i="7"/>
  <c r="F118" i="7" s="1"/>
  <c r="I44" i="7"/>
  <c r="E145" i="7" s="1"/>
  <c r="I92" i="7"/>
  <c r="J148" i="7" s="1"/>
  <c r="J18" i="7"/>
  <c r="H179" i="7" s="1"/>
  <c r="J50" i="7"/>
  <c r="I181" i="7" s="1"/>
  <c r="G54" i="8" s="1"/>
  <c r="J82" i="7"/>
  <c r="J183" i="7" s="1"/>
  <c r="K40" i="7"/>
  <c r="E164" i="7" s="1"/>
  <c r="K72" i="7"/>
  <c r="F166" i="7" s="1"/>
  <c r="H20" i="7"/>
  <c r="H113" i="7" s="1"/>
  <c r="I42" i="7"/>
  <c r="E143" i="7" s="1"/>
  <c r="J16" i="7"/>
  <c r="D192" i="7" s="1"/>
  <c r="J64" i="7"/>
  <c r="F180" i="7" s="1"/>
  <c r="H54" i="7"/>
  <c r="I117" i="7" s="1"/>
  <c r="I28" i="7"/>
  <c r="H144" i="7" s="1"/>
  <c r="I60" i="7"/>
  <c r="I146" i="7" s="1"/>
  <c r="I76" i="7"/>
  <c r="F147" i="7" s="1"/>
  <c r="J34" i="7"/>
  <c r="E180" i="7" s="1"/>
  <c r="J66" i="7"/>
  <c r="F182" i="7" s="1"/>
  <c r="D55" i="8" s="1"/>
  <c r="K8" i="7"/>
  <c r="D162" i="7" s="1"/>
  <c r="K24" i="7"/>
  <c r="H163" i="7" s="1"/>
  <c r="K56" i="7"/>
  <c r="I165" i="7" s="1"/>
  <c r="G43" i="8" s="1"/>
  <c r="K88" i="7"/>
  <c r="J167" i="7" s="1"/>
  <c r="H7" i="7"/>
  <c r="D115" i="7" s="1"/>
  <c r="H23" i="7"/>
  <c r="H116" i="7" s="1"/>
  <c r="H39" i="7"/>
  <c r="E117" i="7" s="1"/>
  <c r="H55" i="7"/>
  <c r="I118" i="7" s="1"/>
  <c r="H71" i="7"/>
  <c r="F119" i="7" s="1"/>
  <c r="D13" i="8" s="1"/>
  <c r="H87" i="7"/>
  <c r="J120" i="7" s="1"/>
  <c r="I13" i="7"/>
  <c r="D144" i="7" s="1"/>
  <c r="I29" i="7"/>
  <c r="H145" i="7" s="1"/>
  <c r="I45" i="7"/>
  <c r="E146" i="7" s="1"/>
  <c r="M146" i="7" s="1"/>
  <c r="I61" i="7"/>
  <c r="I147" i="7" s="1"/>
  <c r="I77" i="7"/>
  <c r="F148" i="7" s="1"/>
  <c r="J3" i="7"/>
  <c r="J19" i="7"/>
  <c r="H180" i="7" s="1"/>
  <c r="J35" i="7"/>
  <c r="E181" i="7" s="1"/>
  <c r="C54" i="8" s="1"/>
  <c r="J51" i="7"/>
  <c r="I182" i="7" s="1"/>
  <c r="G55" i="8" s="1"/>
  <c r="J67" i="7"/>
  <c r="F183" i="7" s="1"/>
  <c r="J83" i="7"/>
  <c r="J184" i="7" s="1"/>
  <c r="K9" i="7"/>
  <c r="D163" i="7" s="1"/>
  <c r="K25" i="7"/>
  <c r="H164" i="7" s="1"/>
  <c r="K41" i="7"/>
  <c r="E165" i="7" s="1"/>
  <c r="C43" i="8" s="1"/>
  <c r="K57" i="7"/>
  <c r="I166" i="7" s="1"/>
  <c r="K73" i="7"/>
  <c r="F167" i="7" s="1"/>
  <c r="K89" i="7"/>
  <c r="J168" i="7" s="1"/>
  <c r="H52" i="7"/>
  <c r="I115" i="7" s="1"/>
  <c r="I58" i="7"/>
  <c r="I144" i="7" s="1"/>
  <c r="J80" i="7"/>
  <c r="J181" i="7" s="1"/>
  <c r="H54" i="8" s="1"/>
  <c r="H22" i="7"/>
  <c r="H115" i="7" s="1"/>
  <c r="H86" i="7"/>
  <c r="J119" i="7" s="1"/>
  <c r="H13" i="8" s="1"/>
  <c r="H24" i="7"/>
  <c r="H117" i="7" s="1"/>
  <c r="H56" i="7"/>
  <c r="I119" i="7" s="1"/>
  <c r="G13" i="8" s="1"/>
  <c r="H88" i="7"/>
  <c r="J121" i="7" s="1"/>
  <c r="I14" i="7"/>
  <c r="D145" i="7" s="1"/>
  <c r="I46" i="7"/>
  <c r="E147" i="7" s="1"/>
  <c r="J4" i="7"/>
  <c r="D180" i="7" s="1"/>
  <c r="J36" i="7"/>
  <c r="E182" i="7" s="1"/>
  <c r="C55" i="8" s="1"/>
  <c r="J68" i="7"/>
  <c r="F184" i="7" s="1"/>
  <c r="K10" i="7"/>
  <c r="D164" i="7" s="1"/>
  <c r="K42" i="7"/>
  <c r="E166" i="7" s="1"/>
  <c r="K90" i="7"/>
  <c r="J169" i="7" s="1"/>
  <c r="H4" i="7"/>
  <c r="D112" i="7" s="1"/>
  <c r="I10" i="7"/>
  <c r="D141" i="7" s="1"/>
  <c r="J48" i="7"/>
  <c r="I179" i="7" s="1"/>
  <c r="K54" i="7"/>
  <c r="I163" i="7" s="1"/>
  <c r="H6" i="7"/>
  <c r="D114" i="7" s="1"/>
  <c r="B10" i="8" s="1"/>
  <c r="I12" i="7"/>
  <c r="D143" i="7" s="1"/>
  <c r="H8" i="7"/>
  <c r="D116" i="7" s="1"/>
  <c r="H40" i="7"/>
  <c r="E118" i="7" s="1"/>
  <c r="H72" i="7"/>
  <c r="F120" i="7" s="1"/>
  <c r="I30" i="7"/>
  <c r="H146" i="7" s="1"/>
  <c r="I62" i="7"/>
  <c r="I148" i="7" s="1"/>
  <c r="I78" i="7"/>
  <c r="J134" i="7" s="1"/>
  <c r="J20" i="7"/>
  <c r="H181" i="7" s="1"/>
  <c r="J52" i="7"/>
  <c r="I183" i="7" s="1"/>
  <c r="J84" i="7"/>
  <c r="J185" i="7" s="1"/>
  <c r="K26" i="7"/>
  <c r="H165" i="7" s="1"/>
  <c r="F43" i="8" s="1"/>
  <c r="K58" i="7"/>
  <c r="I167" i="7" s="1"/>
  <c r="K74" i="7"/>
  <c r="F168" i="7" s="1"/>
  <c r="H9" i="7"/>
  <c r="D117" i="7" s="1"/>
  <c r="H25" i="7"/>
  <c r="H118" i="7" s="1"/>
  <c r="H41" i="7"/>
  <c r="E119" i="7" s="1"/>
  <c r="C13" i="8" s="1"/>
  <c r="H57" i="7"/>
  <c r="I120" i="7" s="1"/>
  <c r="H73" i="7"/>
  <c r="F121" i="7" s="1"/>
  <c r="H89" i="7"/>
  <c r="J122" i="7" s="1"/>
  <c r="I15" i="7"/>
  <c r="D146" i="7" s="1"/>
  <c r="I31" i="7"/>
  <c r="H147" i="7" s="1"/>
  <c r="I47" i="7"/>
  <c r="E148" i="7" s="1"/>
  <c r="I63" i="7"/>
  <c r="F134" i="7" s="1"/>
  <c r="I79" i="7"/>
  <c r="J135" i="7" s="1"/>
  <c r="J5" i="7"/>
  <c r="D181" i="7" s="1"/>
  <c r="B54" i="8" s="1"/>
  <c r="J21" i="7"/>
  <c r="H182" i="7" s="1"/>
  <c r="F55" i="8" s="1"/>
  <c r="J37" i="7"/>
  <c r="E183" i="7" s="1"/>
  <c r="J53" i="7"/>
  <c r="I184" i="7" s="1"/>
  <c r="J69" i="7"/>
  <c r="F185" i="7" s="1"/>
  <c r="J85" i="7"/>
  <c r="J186" i="7" s="1"/>
  <c r="K11" i="7"/>
  <c r="D165" i="7" s="1"/>
  <c r="K27" i="7"/>
  <c r="H166" i="7" s="1"/>
  <c r="K43" i="7"/>
  <c r="E167" i="7" s="1"/>
  <c r="K59" i="7"/>
  <c r="I168" i="7" s="1"/>
  <c r="K75" i="7"/>
  <c r="F169" i="7" s="1"/>
  <c r="K91" i="7"/>
  <c r="J170" i="7" s="1"/>
  <c r="H68" i="7"/>
  <c r="F116" i="7" s="1"/>
  <c r="I74" i="7"/>
  <c r="F145" i="7" s="1"/>
  <c r="K86" i="7"/>
  <c r="J165" i="7" s="1"/>
  <c r="H43" i="8" s="1"/>
  <c r="H26" i="7"/>
  <c r="H119" i="7" s="1"/>
  <c r="F13" i="8" s="1"/>
  <c r="H58" i="7"/>
  <c r="I121" i="7" s="1"/>
  <c r="H90" i="7"/>
  <c r="J123" i="7" s="1"/>
  <c r="I32" i="7"/>
  <c r="H148" i="7" s="1"/>
  <c r="I64" i="7"/>
  <c r="F135" i="7" s="1"/>
  <c r="J6" i="7"/>
  <c r="D182" i="7" s="1"/>
  <c r="B55" i="8" s="1"/>
  <c r="J38" i="7"/>
  <c r="E184" i="7" s="1"/>
  <c r="J70" i="7"/>
  <c r="F186" i="7" s="1"/>
  <c r="K12" i="7"/>
  <c r="D166" i="7" s="1"/>
  <c r="K44" i="7"/>
  <c r="E168" i="7" s="1"/>
  <c r="K92" i="7"/>
  <c r="J171" i="7" s="1"/>
  <c r="H84" i="7"/>
  <c r="J117" i="7" s="1"/>
  <c r="I90" i="7"/>
  <c r="J146" i="7" s="1"/>
  <c r="K22" i="7"/>
  <c r="H161" i="7" s="1"/>
  <c r="H10" i="7"/>
  <c r="D118" i="7" s="1"/>
  <c r="H42" i="7"/>
  <c r="E120" i="7" s="1"/>
  <c r="H74" i="7"/>
  <c r="F122" i="7" s="1"/>
  <c r="I16" i="7"/>
  <c r="D147" i="7" s="1"/>
  <c r="I48" i="7"/>
  <c r="I134" i="7" s="1"/>
  <c r="I80" i="7"/>
  <c r="J136" i="7" s="1"/>
  <c r="H24" i="8" s="1"/>
  <c r="J22" i="7"/>
  <c r="H183" i="7" s="1"/>
  <c r="J54" i="7"/>
  <c r="I185" i="7" s="1"/>
  <c r="J86" i="7"/>
  <c r="J187" i="7" s="1"/>
  <c r="H58" i="8" s="1"/>
  <c r="I58" i="8" s="1"/>
  <c r="K28" i="7"/>
  <c r="H167" i="7" s="1"/>
  <c r="K60" i="7"/>
  <c r="I169" i="7" s="1"/>
  <c r="K76" i="7"/>
  <c r="F170" i="7" s="1"/>
  <c r="H11" i="7"/>
  <c r="D119" i="7" s="1"/>
  <c r="H27" i="7"/>
  <c r="H120" i="7" s="1"/>
  <c r="H43" i="7"/>
  <c r="E121" i="7" s="1"/>
  <c r="H59" i="7"/>
  <c r="I122" i="7" s="1"/>
  <c r="M122" i="7" s="1"/>
  <c r="H75" i="7"/>
  <c r="F123" i="7" s="1"/>
  <c r="H91" i="7"/>
  <c r="J124" i="7" s="1"/>
  <c r="N124" i="7" s="1"/>
  <c r="I17" i="7"/>
  <c r="D148" i="7" s="1"/>
  <c r="I33" i="7"/>
  <c r="E134" i="7" s="1"/>
  <c r="I49" i="7"/>
  <c r="I135" i="7" s="1"/>
  <c r="M135" i="7" s="1"/>
  <c r="I65" i="7"/>
  <c r="F136" i="7" s="1"/>
  <c r="D24" i="8" s="1"/>
  <c r="I81" i="7"/>
  <c r="J137" i="7" s="1"/>
  <c r="H25" i="8" s="1"/>
  <c r="L25" i="8" s="1"/>
  <c r="J7" i="7"/>
  <c r="D183" i="7" s="1"/>
  <c r="J23" i="7"/>
  <c r="H184" i="7" s="1"/>
  <c r="J39" i="7"/>
  <c r="E185" i="7" s="1"/>
  <c r="J55" i="7"/>
  <c r="I186" i="7" s="1"/>
  <c r="J71" i="7"/>
  <c r="F187" i="7" s="1"/>
  <c r="J87" i="7"/>
  <c r="J188" i="7" s="1"/>
  <c r="N188" i="7" s="1"/>
  <c r="K13" i="7"/>
  <c r="D167" i="7" s="1"/>
  <c r="K29" i="7"/>
  <c r="H168" i="7" s="1"/>
  <c r="L168" i="7" s="1"/>
  <c r="K45" i="7"/>
  <c r="E169" i="7" s="1"/>
  <c r="K61" i="7"/>
  <c r="I170" i="7" s="1"/>
  <c r="M170" i="7" s="1"/>
  <c r="G26" i="8"/>
  <c r="N158" i="7"/>
  <c r="L28" i="8"/>
  <c r="H38" i="8"/>
  <c r="N192" i="7"/>
  <c r="N142" i="7"/>
  <c r="N141" i="7"/>
  <c r="H27" i="8"/>
  <c r="M123" i="7"/>
  <c r="D9" i="8"/>
  <c r="L39" i="8"/>
  <c r="M191" i="7"/>
  <c r="N189" i="7"/>
  <c r="M158" i="7"/>
  <c r="H10" i="8"/>
  <c r="K58" i="8"/>
  <c r="J58" i="8"/>
  <c r="L171" i="7"/>
  <c r="H170" i="7"/>
  <c r="E171" i="7"/>
  <c r="M171" i="7" s="1"/>
  <c r="E159" i="7"/>
  <c r="C39" i="8" s="1"/>
  <c r="K39" i="8" s="1"/>
  <c r="D169" i="7"/>
  <c r="L169" i="7" s="1"/>
  <c r="F157" i="7"/>
  <c r="D38" i="8" s="1"/>
  <c r="I160" i="7"/>
  <c r="H158" i="7"/>
  <c r="F38" i="8" s="1"/>
  <c r="M188" i="7"/>
  <c r="L186" i="7"/>
  <c r="M124" i="7"/>
  <c r="N111" i="7"/>
  <c r="N140" i="7"/>
  <c r="M138" i="7"/>
  <c r="M157" i="7"/>
  <c r="L187" i="7"/>
  <c r="L124" i="7"/>
  <c r="M139" i="7"/>
  <c r="M187" i="7"/>
  <c r="M125" i="7"/>
  <c r="L185" i="7"/>
  <c r="N159" i="7"/>
  <c r="F171" i="7"/>
  <c r="H135" i="7"/>
  <c r="E136" i="7"/>
  <c r="I137" i="7"/>
  <c r="F138" i="7"/>
  <c r="D120" i="7"/>
  <c r="D135" i="7"/>
  <c r="H136" i="7"/>
  <c r="D188" i="7"/>
  <c r="F125" i="7"/>
  <c r="N125" i="7" s="1"/>
  <c r="D138" i="7"/>
  <c r="E193" i="7"/>
  <c r="BD2" i="1"/>
  <c r="G38" i="8" l="1"/>
  <c r="I38" i="8" s="1"/>
  <c r="D27" i="8"/>
  <c r="M189" i="7"/>
  <c r="L123" i="7"/>
  <c r="L40" i="8"/>
  <c r="C38" i="8"/>
  <c r="B57" i="8"/>
  <c r="J57" i="8" s="1"/>
  <c r="N139" i="7"/>
  <c r="N191" i="7"/>
  <c r="G8" i="8"/>
  <c r="G59" i="8"/>
  <c r="D44" i="8"/>
  <c r="H12" i="8"/>
  <c r="N113" i="7"/>
  <c r="L9" i="8"/>
  <c r="M111" i="7"/>
  <c r="N162" i="7"/>
  <c r="N190" i="7"/>
  <c r="D59" i="8"/>
  <c r="L59" i="8" s="1"/>
  <c r="H44" i="8"/>
  <c r="L188" i="7"/>
  <c r="H59" i="8"/>
  <c r="H26" i="8"/>
  <c r="L122" i="7"/>
  <c r="L170" i="7"/>
  <c r="N160" i="7"/>
  <c r="M115" i="7"/>
  <c r="L140" i="7"/>
  <c r="L125" i="7"/>
  <c r="B14" i="8"/>
  <c r="K28" i="8"/>
  <c r="M148" i="7"/>
  <c r="M145" i="7"/>
  <c r="F14" i="8"/>
  <c r="L121" i="7"/>
  <c r="N116" i="7"/>
  <c r="L141" i="7"/>
  <c r="F53" i="8"/>
  <c r="L24" i="8"/>
  <c r="L117" i="7"/>
  <c r="N146" i="7"/>
  <c r="F12" i="8"/>
  <c r="J25" i="8"/>
  <c r="L145" i="7"/>
  <c r="K54" i="8"/>
  <c r="J40" i="8"/>
  <c r="N121" i="7"/>
  <c r="M181" i="7"/>
  <c r="M193" i="7"/>
  <c r="L191" i="7"/>
  <c r="C8" i="8"/>
  <c r="K8" i="8" s="1"/>
  <c r="N119" i="7"/>
  <c r="C53" i="8"/>
  <c r="L160" i="7"/>
  <c r="M166" i="7"/>
  <c r="M141" i="7"/>
  <c r="M169" i="7"/>
  <c r="L180" i="7"/>
  <c r="B11" i="8"/>
  <c r="M180" i="7"/>
  <c r="L193" i="7"/>
  <c r="N144" i="7"/>
  <c r="K43" i="8"/>
  <c r="M142" i="7"/>
  <c r="L137" i="7"/>
  <c r="L13" i="8"/>
  <c r="L163" i="7"/>
  <c r="H23" i="8"/>
  <c r="N147" i="7"/>
  <c r="M165" i="7"/>
  <c r="N169" i="7"/>
  <c r="D56" i="8"/>
  <c r="N115" i="7"/>
  <c r="J55" i="8"/>
  <c r="C11" i="8"/>
  <c r="K10" i="8"/>
  <c r="L148" i="7"/>
  <c r="N134" i="7"/>
  <c r="N183" i="7"/>
  <c r="M112" i="7"/>
  <c r="I55" i="8"/>
  <c r="G12" i="8"/>
  <c r="N180" i="7"/>
  <c r="H56" i="8"/>
  <c r="B27" i="8"/>
  <c r="F8" i="8"/>
  <c r="D57" i="8"/>
  <c r="B42" i="8"/>
  <c r="N185" i="7"/>
  <c r="N168" i="7"/>
  <c r="L144" i="7"/>
  <c r="M134" i="7"/>
  <c r="G56" i="8"/>
  <c r="M114" i="7"/>
  <c r="N122" i="7"/>
  <c r="E54" i="8"/>
  <c r="I43" i="8"/>
  <c r="N184" i="7"/>
  <c r="M118" i="7"/>
  <c r="M143" i="7"/>
  <c r="J10" i="8"/>
  <c r="L192" i="7"/>
  <c r="M161" i="7"/>
  <c r="E10" i="8"/>
  <c r="N145" i="7"/>
  <c r="L146" i="7"/>
  <c r="L182" i="7"/>
  <c r="N114" i="7"/>
  <c r="L54" i="8"/>
  <c r="L167" i="7"/>
  <c r="L115" i="7"/>
  <c r="D12" i="8"/>
  <c r="L12" i="8" s="1"/>
  <c r="G41" i="8"/>
  <c r="H29" i="8"/>
  <c r="G53" i="8"/>
  <c r="I10" i="8"/>
  <c r="L116" i="7"/>
  <c r="L114" i="7"/>
  <c r="M167" i="7"/>
  <c r="F11" i="8"/>
  <c r="N181" i="7"/>
  <c r="N167" i="7"/>
  <c r="N120" i="7"/>
  <c r="N163" i="7"/>
  <c r="N118" i="7"/>
  <c r="D11" i="8"/>
  <c r="N170" i="7"/>
  <c r="I13" i="8"/>
  <c r="N123" i="7"/>
  <c r="L118" i="7"/>
  <c r="K55" i="8"/>
  <c r="L164" i="7"/>
  <c r="C12" i="8"/>
  <c r="L55" i="8"/>
  <c r="E40" i="8"/>
  <c r="N136" i="7"/>
  <c r="N166" i="7"/>
  <c r="M147" i="7"/>
  <c r="M168" i="7"/>
  <c r="M121" i="7"/>
  <c r="K13" i="8"/>
  <c r="N161" i="7"/>
  <c r="M119" i="7"/>
  <c r="H8" i="8"/>
  <c r="M184" i="7"/>
  <c r="N186" i="7"/>
  <c r="N148" i="7"/>
  <c r="D8" i="8"/>
  <c r="M116" i="7"/>
  <c r="D53" i="8"/>
  <c r="C44" i="8"/>
  <c r="F41" i="8"/>
  <c r="C14" i="8"/>
  <c r="M120" i="7"/>
  <c r="L43" i="8"/>
  <c r="D23" i="8"/>
  <c r="C59" i="8"/>
  <c r="F42" i="8"/>
  <c r="G14" i="8"/>
  <c r="M183" i="7"/>
  <c r="J126" i="7"/>
  <c r="N187" i="7"/>
  <c r="D14" i="8"/>
  <c r="D29" i="8"/>
  <c r="H42" i="8"/>
  <c r="L42" i="8" s="1"/>
  <c r="C26" i="8"/>
  <c r="K26" i="8" s="1"/>
  <c r="J172" i="7"/>
  <c r="H14" i="8"/>
  <c r="M162" i="7"/>
  <c r="M117" i="7"/>
  <c r="N171" i="7"/>
  <c r="E55" i="8"/>
  <c r="B12" i="8"/>
  <c r="N182" i="7"/>
  <c r="N135" i="7"/>
  <c r="G11" i="8"/>
  <c r="M190" i="7"/>
  <c r="N165" i="7"/>
  <c r="M182" i="7"/>
  <c r="H53" i="8"/>
  <c r="G44" i="8"/>
  <c r="N117" i="7"/>
  <c r="G23" i="8"/>
  <c r="I126" i="7"/>
  <c r="C41" i="8"/>
  <c r="H41" i="8"/>
  <c r="J149" i="7"/>
  <c r="N137" i="7"/>
  <c r="C56" i="8"/>
  <c r="H57" i="8"/>
  <c r="F27" i="8"/>
  <c r="D41" i="8"/>
  <c r="H11" i="8"/>
  <c r="L147" i="7"/>
  <c r="G27" i="8"/>
  <c r="M179" i="7"/>
  <c r="C23" i="8"/>
  <c r="G29" i="8"/>
  <c r="F29" i="8"/>
  <c r="B38" i="8"/>
  <c r="F44" i="8"/>
  <c r="F59" i="8"/>
  <c r="I59" i="8" s="1"/>
  <c r="L112" i="7"/>
  <c r="L158" i="7"/>
  <c r="H172" i="7"/>
  <c r="E39" i="8"/>
  <c r="M159" i="7"/>
  <c r="L166" i="7"/>
  <c r="J194" i="7"/>
  <c r="D58" i="8"/>
  <c r="H149" i="7"/>
  <c r="N138" i="7"/>
  <c r="D26" i="8"/>
  <c r="M140" i="7"/>
  <c r="C27" i="8"/>
  <c r="L27" i="8"/>
  <c r="M136" i="7"/>
  <c r="C24" i="8"/>
  <c r="L138" i="7"/>
  <c r="B26" i="8"/>
  <c r="L142" i="7"/>
  <c r="B28" i="8"/>
  <c r="L136" i="7"/>
  <c r="F24" i="8"/>
  <c r="M137" i="7"/>
  <c r="G25" i="8"/>
  <c r="M144" i="7"/>
  <c r="C29" i="8"/>
  <c r="B29" i="8"/>
  <c r="L139" i="7"/>
  <c r="F26" i="8"/>
  <c r="F23" i="8"/>
  <c r="L10" i="8"/>
  <c r="L44" i="8"/>
  <c r="L162" i="7"/>
  <c r="L183" i="7"/>
  <c r="B56" i="8"/>
  <c r="M164" i="7"/>
  <c r="G42" i="8"/>
  <c r="L159" i="7"/>
  <c r="F39" i="8"/>
  <c r="B59" i="8"/>
  <c r="L161" i="7"/>
  <c r="B41" i="8"/>
  <c r="L184" i="7"/>
  <c r="F56" i="8"/>
  <c r="I172" i="7"/>
  <c r="G40" i="8"/>
  <c r="H194" i="7"/>
  <c r="F54" i="8"/>
  <c r="Y1" i="7"/>
  <c r="AB1" i="7" s="1"/>
  <c r="Y2" i="7"/>
  <c r="AB2" i="7" s="1"/>
  <c r="M113" i="7"/>
  <c r="C9" i="8"/>
  <c r="B44" i="8"/>
  <c r="L119" i="7"/>
  <c r="B13" i="8"/>
  <c r="M163" i="7"/>
  <c r="C42" i="8"/>
  <c r="I194" i="7"/>
  <c r="G57" i="8"/>
  <c r="M185" i="7"/>
  <c r="C57" i="8"/>
  <c r="N157" i="7"/>
  <c r="L38" i="8"/>
  <c r="L165" i="7"/>
  <c r="B43" i="8"/>
  <c r="L113" i="7"/>
  <c r="F9" i="8"/>
  <c r="H126" i="7"/>
  <c r="L143" i="7"/>
  <c r="L120" i="7"/>
  <c r="L135" i="7"/>
  <c r="E172" i="7"/>
  <c r="M160" i="7"/>
  <c r="J94" i="7"/>
  <c r="D179" i="7"/>
  <c r="B53" i="8" s="1"/>
  <c r="E194" i="7"/>
  <c r="F149" i="7"/>
  <c r="F194" i="7"/>
  <c r="N179" i="7"/>
  <c r="I149" i="7"/>
  <c r="H94" i="7"/>
  <c r="D111" i="7"/>
  <c r="B8" i="8" s="1"/>
  <c r="I94" i="7"/>
  <c r="D134" i="7"/>
  <c r="B23" i="8" s="1"/>
  <c r="E149" i="7"/>
  <c r="F126" i="7"/>
  <c r="L181" i="7"/>
  <c r="F172" i="7"/>
  <c r="E126" i="7"/>
  <c r="M186" i="7"/>
  <c r="D172" i="7"/>
  <c r="L157" i="7"/>
  <c r="K94" i="7"/>
  <c r="E38" i="8" l="1"/>
  <c r="K38" i="8"/>
  <c r="K59" i="8"/>
  <c r="I26" i="8"/>
  <c r="I31" i="8"/>
  <c r="E31" i="8"/>
  <c r="J14" i="8"/>
  <c r="I12" i="8"/>
  <c r="K53" i="8"/>
  <c r="J11" i="8"/>
  <c r="L56" i="8"/>
  <c r="H30" i="8"/>
  <c r="K11" i="8"/>
  <c r="E11" i="8"/>
  <c r="L23" i="8"/>
  <c r="I8" i="8"/>
  <c r="K44" i="8"/>
  <c r="M10" i="8"/>
  <c r="K56" i="8"/>
  <c r="J42" i="8"/>
  <c r="K12" i="8"/>
  <c r="E12" i="8"/>
  <c r="K41" i="8"/>
  <c r="K14" i="8"/>
  <c r="L11" i="8"/>
  <c r="L14" i="8"/>
  <c r="D15" i="8"/>
  <c r="L29" i="8"/>
  <c r="H60" i="8"/>
  <c r="L53" i="8"/>
  <c r="I14" i="8"/>
  <c r="N126" i="7"/>
  <c r="M55" i="8"/>
  <c r="I41" i="8"/>
  <c r="E14" i="8"/>
  <c r="H15" i="8"/>
  <c r="J38" i="8"/>
  <c r="J12" i="8"/>
  <c r="L57" i="8"/>
  <c r="M126" i="7"/>
  <c r="L8" i="8"/>
  <c r="N172" i="7"/>
  <c r="N194" i="7"/>
  <c r="L41" i="8"/>
  <c r="L45" i="8" s="1"/>
  <c r="G15" i="8"/>
  <c r="N149" i="7"/>
  <c r="I27" i="8"/>
  <c r="I44" i="8"/>
  <c r="K29" i="8"/>
  <c r="I29" i="8"/>
  <c r="K23" i="8"/>
  <c r="I53" i="8"/>
  <c r="I11" i="8"/>
  <c r="H45" i="8"/>
  <c r="D45" i="8"/>
  <c r="E41" i="8"/>
  <c r="J27" i="8"/>
  <c r="M149" i="7"/>
  <c r="M172" i="7"/>
  <c r="J41" i="8"/>
  <c r="L58" i="8"/>
  <c r="E58" i="8"/>
  <c r="D60" i="8"/>
  <c r="I25" i="8"/>
  <c r="G30" i="8"/>
  <c r="K25" i="8"/>
  <c r="M25" i="8" s="1"/>
  <c r="I23" i="8"/>
  <c r="F30" i="8"/>
  <c r="I24" i="8"/>
  <c r="J24" i="8"/>
  <c r="J28" i="8"/>
  <c r="M28" i="8" s="1"/>
  <c r="E28" i="8"/>
  <c r="K27" i="8"/>
  <c r="E27" i="8"/>
  <c r="E26" i="8"/>
  <c r="J26" i="8"/>
  <c r="J29" i="8"/>
  <c r="E29" i="8"/>
  <c r="D30" i="8"/>
  <c r="L26" i="8"/>
  <c r="K24" i="8"/>
  <c r="E24" i="8"/>
  <c r="C30" i="8"/>
  <c r="J23" i="8"/>
  <c r="E23" i="8"/>
  <c r="B30" i="8"/>
  <c r="M194" i="7"/>
  <c r="J43" i="8"/>
  <c r="M43" i="8" s="1"/>
  <c r="E43" i="8"/>
  <c r="I9" i="8"/>
  <c r="J9" i="8"/>
  <c r="E59" i="8"/>
  <c r="J59" i="8"/>
  <c r="E42" i="8"/>
  <c r="C45" i="8"/>
  <c r="J8" i="8"/>
  <c r="E8" i="8"/>
  <c r="B15" i="8"/>
  <c r="F60" i="8"/>
  <c r="I56" i="8"/>
  <c r="L172" i="7"/>
  <c r="F15" i="8"/>
  <c r="J13" i="8"/>
  <c r="M13" i="8" s="1"/>
  <c r="E13" i="8"/>
  <c r="J44" i="8"/>
  <c r="E44" i="8"/>
  <c r="B45" i="8"/>
  <c r="K9" i="8"/>
  <c r="C15" i="8"/>
  <c r="E9" i="8"/>
  <c r="I39" i="8"/>
  <c r="J39" i="8"/>
  <c r="F45" i="8"/>
  <c r="J53" i="8"/>
  <c r="E53" i="8"/>
  <c r="B60" i="8"/>
  <c r="K42" i="8"/>
  <c r="I42" i="8"/>
  <c r="C60" i="8"/>
  <c r="E57" i="8"/>
  <c r="I54" i="8"/>
  <c r="J54" i="8"/>
  <c r="M54" i="8" s="1"/>
  <c r="J56" i="8"/>
  <c r="E56" i="8"/>
  <c r="K57" i="8"/>
  <c r="I57" i="8"/>
  <c r="G60" i="8"/>
  <c r="K40" i="8"/>
  <c r="G45" i="8"/>
  <c r="I40" i="8"/>
  <c r="D149" i="7"/>
  <c r="L134" i="7"/>
  <c r="L149" i="7" s="1"/>
  <c r="D126" i="7"/>
  <c r="L111" i="7"/>
  <c r="L126" i="7" s="1"/>
  <c r="D194" i="7"/>
  <c r="L179" i="7"/>
  <c r="L194" i="7" s="1"/>
  <c r="AY2" i="1"/>
  <c r="M38" i="8" l="1"/>
  <c r="M59" i="8"/>
  <c r="M31" i="8"/>
  <c r="M42" i="8"/>
  <c r="M56" i="8"/>
  <c r="M11" i="8"/>
  <c r="M44" i="8"/>
  <c r="M12" i="8"/>
  <c r="K15" i="8"/>
  <c r="M41" i="8"/>
  <c r="M14" i="8"/>
  <c r="L30" i="8"/>
  <c r="L15" i="8"/>
  <c r="M27" i="8"/>
  <c r="M29" i="8"/>
  <c r="I15" i="8"/>
  <c r="I30" i="8"/>
  <c r="E30" i="8"/>
  <c r="M24" i="8"/>
  <c r="M58" i="8"/>
  <c r="L60" i="8"/>
  <c r="K30" i="8"/>
  <c r="M26" i="8"/>
  <c r="M23" i="8"/>
  <c r="J30" i="8"/>
  <c r="E15" i="8"/>
  <c r="E60" i="8"/>
  <c r="I60" i="8"/>
  <c r="M53" i="8"/>
  <c r="J60" i="8"/>
  <c r="I45" i="8"/>
  <c r="K45" i="8"/>
  <c r="M40" i="8"/>
  <c r="M39" i="8"/>
  <c r="J45" i="8"/>
  <c r="M8" i="8"/>
  <c r="J15" i="8"/>
  <c r="M57" i="8"/>
  <c r="K60" i="8"/>
  <c r="M9" i="8"/>
  <c r="E45" i="8"/>
  <c r="AW2" i="1"/>
  <c r="M15" i="8" l="1"/>
  <c r="M16" i="8" s="1"/>
  <c r="M45" i="8"/>
  <c r="I46" i="8"/>
  <c r="E46" i="8"/>
  <c r="M30" i="8"/>
  <c r="M60" i="8"/>
  <c r="BC2" i="1"/>
  <c r="I16" i="8" l="1"/>
  <c r="E16" i="8"/>
  <c r="M46" i="8"/>
  <c r="AG2" i="1"/>
  <c r="BE2" i="1" l="1"/>
  <c r="BF2" i="1" l="1"/>
  <c r="D4" i="6" l="1"/>
  <c r="D5" i="6" s="1"/>
  <c r="D6" i="6" s="1"/>
  <c r="D7" i="6" s="1"/>
  <c r="D8" i="6" s="1"/>
  <c r="D10" i="6" s="1"/>
  <c r="D11" i="6" s="1"/>
  <c r="D12" i="6" s="1"/>
  <c r="D13" i="6" s="1"/>
  <c r="D14" i="6" s="1"/>
  <c r="D15" i="6" s="1"/>
  <c r="D16" i="6" s="1"/>
  <c r="BG2" i="1"/>
  <c r="BB2" i="1"/>
  <c r="BA2" i="1"/>
  <c r="AZ2" i="1"/>
  <c r="AU2" i="1"/>
  <c r="AT2" i="1"/>
  <c r="AR2" i="1"/>
  <c r="AN2" i="1"/>
  <c r="AK2" i="1"/>
  <c r="AL2" i="1" s="1"/>
  <c r="AJ2" i="1"/>
  <c r="A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rls</author>
  </authors>
  <commentList>
    <comment ref="AQ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<sst xmlns="http://schemas.openxmlformats.org/spreadsheetml/2006/main" count="1142" uniqueCount="555">
  <si>
    <t>TIPO_INFO</t>
  </si>
  <si>
    <t>ID_SERV</t>
  </si>
  <si>
    <t>RUN</t>
  </si>
  <si>
    <t>DV</t>
  </si>
  <si>
    <t>MES</t>
  </si>
  <si>
    <t>PRIMER_DIA</t>
  </si>
  <si>
    <t>N_DIAS</t>
  </si>
  <si>
    <t>TIPO_LM</t>
  </si>
  <si>
    <t>ESTADO_RES</t>
  </si>
  <si>
    <t>REEMPLAZO</t>
  </si>
  <si>
    <t>09</t>
  </si>
  <si>
    <t>N</t>
  </si>
  <si>
    <t>PENDIENTE</t>
  </si>
  <si>
    <t>06</t>
  </si>
  <si>
    <t>07</t>
  </si>
  <si>
    <t>08</t>
  </si>
  <si>
    <t>03</t>
  </si>
  <si>
    <t>04</t>
  </si>
  <si>
    <t>01</t>
  </si>
  <si>
    <t>S</t>
  </si>
  <si>
    <t>05</t>
  </si>
  <si>
    <t>02</t>
  </si>
  <si>
    <t>AUTORIZADO</t>
  </si>
  <si>
    <t>REDUCIDO</t>
  </si>
  <si>
    <t>RECHAZADO</t>
  </si>
  <si>
    <t>Pendiente</t>
  </si>
  <si>
    <t>NO</t>
  </si>
  <si>
    <t>Autorizado</t>
  </si>
  <si>
    <t>Reducido</t>
  </si>
  <si>
    <t>Rechazado</t>
  </si>
  <si>
    <t>Validar DV</t>
  </si>
  <si>
    <t>FECHA INICIO</t>
  </si>
  <si>
    <t>CODIGO</t>
  </si>
  <si>
    <t>MINISTERIO</t>
  </si>
  <si>
    <t>NOMBRE SERVICIO</t>
  </si>
  <si>
    <t>NOMBRE PROGRAMA</t>
  </si>
  <si>
    <t>TABLA DE CONVERSIÓN MATRIZ LICENCIAS MÉDICAS PRESENTADAS (ARCHIVO L)</t>
  </si>
  <si>
    <t>Mes en que fue realizada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</si>
  <si>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</si>
  <si>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</si>
  <si>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</si>
  <si>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</si>
  <si>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</si>
  <si>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</si>
  <si>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</si>
  <si>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</si>
  <si>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</si>
  <si>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</si>
  <si>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</si>
  <si>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</si>
  <si>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10</t>
  </si>
  <si>
    <t>Noviembre</t>
  </si>
  <si>
    <t>11</t>
  </si>
  <si>
    <t>Diciembre</t>
  </si>
  <si>
    <t>12</t>
  </si>
  <si>
    <t>Tipos Licencia Médica</t>
  </si>
  <si>
    <t>Enfermedad o Accidente Común</t>
  </si>
  <si>
    <t>Prorroga Medicina Preventiva</t>
  </si>
  <si>
    <t>Licencia Maternal Pre y Post Natal</t>
  </si>
  <si>
    <t>Enfermedad grave hijo menor de un año</t>
  </si>
  <si>
    <t>Patología del Embarazo</t>
  </si>
  <si>
    <t>SI/NO</t>
  </si>
  <si>
    <t>SI</t>
  </si>
  <si>
    <t>Estado Resolución</t>
  </si>
  <si>
    <t>PRIMER-DIA</t>
  </si>
  <si>
    <t>FECHA TERMINO</t>
  </si>
  <si>
    <t>TABLA N°09</t>
  </si>
  <si>
    <t>REVISIÓN RUN</t>
  </si>
  <si>
    <t>Poder Judicial</t>
  </si>
  <si>
    <t>MINISTERIO DE EDUCACIÓN</t>
  </si>
  <si>
    <t>Ministerio Público</t>
  </si>
  <si>
    <t>NOMBRES</t>
  </si>
  <si>
    <t>C_JURIDICA</t>
  </si>
  <si>
    <t>TABLA N°07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</si>
  <si>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</si>
  <si>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</si>
  <si>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</si>
  <si>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</si>
  <si>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</si>
  <si>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</si>
  <si>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CT</t>
  </si>
  <si>
    <t>Personal contratado como Jornal Permanente</t>
  </si>
  <si>
    <t>JP</t>
  </si>
  <si>
    <t>Calidad Jurídica o tipo de contrato</t>
  </si>
  <si>
    <t>Personal de la dotación</t>
  </si>
  <si>
    <t>Personal afecto al código del trabajo (excluye jornales permanentes)</t>
  </si>
  <si>
    <t>Personal fuera de dotación</t>
  </si>
  <si>
    <t>Personal contratado como Jornal Transitorio.</t>
  </si>
  <si>
    <t>JORNAL</t>
  </si>
  <si>
    <t>Personal contratado sobre la base de honorarios (excluye honorarios asimilados a grado).</t>
  </si>
  <si>
    <t>HONORARIO</t>
  </si>
  <si>
    <t>Personal a contrata que no se contabiliza en la dotación efectiva, por expresa autorización en glosa presupuestaria u otra ley (incluye personal de reemplazo)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</si>
  <si>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</si>
  <si>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</si>
  <si>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</si>
  <si>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</si>
  <si>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</si>
  <si>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</si>
  <si>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</si>
  <si>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</si>
  <si>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</si>
  <si>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</si>
  <si>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TABLA N°18</t>
  </si>
  <si>
    <t>TABLA N°15</t>
  </si>
  <si>
    <t>VALIDA ID_SERV</t>
  </si>
  <si>
    <t>13</t>
  </si>
  <si>
    <t>14</t>
  </si>
  <si>
    <r>
      <t xml:space="preserve">Informar para el primer trimestre, Licencias médicas o permisos postnatal parental </t>
    </r>
    <r>
      <rPr>
        <b/>
        <sz val="9"/>
        <color rgb="FF000000"/>
        <rFont val="Calibri"/>
        <family val="2"/>
        <scheme val="minor"/>
      </rPr>
      <t>con inicio en diciembre del año anterior</t>
    </r>
    <r>
      <rPr>
        <sz val="9"/>
        <color rgb="FF000000"/>
        <rFont val="Calibri"/>
        <family val="2"/>
        <scheme val="minor"/>
      </rPr>
      <t>, cuya situación actualizada se presenta en este informe.</t>
    </r>
  </si>
  <si>
    <t>Informar los casos iniciados en el año anterior, en meses diferentes a diciembre, pero cuya duración se encontraba o encuentra vigente en algún momento entre el 1 de enero y la fecha de cierre del informe.</t>
  </si>
  <si>
    <t>SIST_REM</t>
  </si>
  <si>
    <t>ESTAMENTO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</si>
  <si>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</si>
  <si>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</si>
  <si>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</si>
  <si>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</si>
  <si>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</si>
  <si>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</si>
  <si>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</si>
  <si>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</si>
  <si>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</si>
  <si>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</si>
  <si>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</si>
  <si>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</si>
  <si>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</si>
  <si>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</si>
  <si>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</si>
  <si>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</si>
  <si>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</si>
  <si>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</si>
  <si>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</si>
  <si>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</si>
  <si>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</si>
  <si>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</si>
  <si>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</si>
  <si>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</si>
  <si>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</si>
  <si>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</si>
  <si>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</si>
  <si>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</si>
  <si>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</si>
  <si>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</si>
  <si>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</si>
  <si>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</si>
  <si>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</si>
  <si>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</si>
  <si>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</si>
  <si>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</si>
  <si>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</si>
  <si>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</si>
  <si>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</si>
  <si>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</si>
  <si>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</si>
  <si>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</si>
  <si>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</si>
  <si>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</si>
  <si>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</si>
  <si>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</si>
  <si>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</si>
  <si>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</si>
  <si>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</si>
  <si>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</si>
  <si>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</si>
  <si>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</si>
  <si>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</si>
  <si>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</si>
  <si>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</si>
  <si>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</si>
  <si>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</si>
  <si>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</si>
  <si>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</si>
  <si>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</si>
  <si>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</si>
  <si>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</si>
  <si>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</si>
  <si>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</si>
  <si>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</si>
  <si>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NC</t>
  </si>
  <si>
    <t>No Corresponde</t>
  </si>
  <si>
    <t>APELACIÓN</t>
  </si>
  <si>
    <t>ER_2</t>
  </si>
  <si>
    <t>DIAS_AUT</t>
  </si>
  <si>
    <t>SEXO</t>
  </si>
  <si>
    <t>MATRIZ BASE</t>
  </si>
  <si>
    <t>Matriz Base</t>
  </si>
  <si>
    <t>D</t>
  </si>
  <si>
    <t>H</t>
  </si>
  <si>
    <t>C</t>
  </si>
  <si>
    <t>MATRIZ_BASE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</si>
  <si>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</si>
  <si>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</si>
  <si>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</si>
  <si>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</si>
  <si>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</si>
  <si>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</si>
  <si>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</si>
  <si>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</si>
  <si>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</si>
  <si>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Profesionales de la Educación, Ley N°19.070</t>
  </si>
  <si>
    <t>Asistentes de la Educación, Ley 19.464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</si>
  <si>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</si>
  <si>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</si>
  <si>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</si>
  <si>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</si>
  <si>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</si>
  <si>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</si>
  <si>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Ley SANNA, contingencia A</t>
  </si>
  <si>
    <t>Ley SANNA, contingencia B</t>
  </si>
  <si>
    <t>Ley SANNA, contingencia C</t>
  </si>
  <si>
    <t>Ley SANNA, contingencia D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</si>
  <si>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</si>
  <si>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</si>
  <si>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</si>
  <si>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</si>
  <si>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</si>
  <si>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</si>
  <si>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</si>
  <si>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</si>
  <si>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</si>
  <si>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</si>
  <si>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</si>
  <si>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</si>
  <si>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</si>
  <si>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LGN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</si>
  <si>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</si>
  <si>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</si>
  <si>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CONTINUIDAD</t>
  </si>
  <si>
    <t>DERECHO_SUBS</t>
  </si>
  <si>
    <t>MONTO_SUBS</t>
  </si>
  <si>
    <t>ESTADO_REC</t>
  </si>
  <si>
    <t>N_DIAS_REC</t>
  </si>
  <si>
    <t>MONTO_REC</t>
  </si>
  <si>
    <t>MONTO_COT</t>
  </si>
  <si>
    <t>TABLA N°33</t>
  </si>
  <si>
    <t>Estado de recuperación de subsidios</t>
  </si>
  <si>
    <t xml:space="preserve">Descripción </t>
  </si>
  <si>
    <t>Total</t>
  </si>
  <si>
    <t>TOT</t>
  </si>
  <si>
    <t>Parcial</t>
  </si>
  <si>
    <t>PAR</t>
  </si>
  <si>
    <t xml:space="preserve">No Recupera </t>
  </si>
  <si>
    <t>SDR</t>
  </si>
  <si>
    <t>En Trámite</t>
  </si>
  <si>
    <t>PEN</t>
  </si>
  <si>
    <t>Accidente del trabajo o del trayecto (extendido por prestador salud)</t>
  </si>
  <si>
    <t>5A</t>
  </si>
  <si>
    <t>Accidente del trabajo o del trayecto (extendido por organismos administradores seguro accidentes del trabajo y enfermedades profesionales)</t>
  </si>
  <si>
    <t>5B</t>
  </si>
  <si>
    <t>Enfermedad Profesional (extendido por prestador salud)</t>
  </si>
  <si>
    <t>6A</t>
  </si>
  <si>
    <t>Enfermedad Profesional (extendido por organismos administradores seguro accidentes del trabajo y enfermedades profesionales)</t>
  </si>
  <si>
    <t>6B</t>
  </si>
  <si>
    <t>Permiso Postnatal parental</t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</si>
  <si>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</si>
  <si>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</si>
  <si>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</si>
  <si>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</si>
  <si>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</si>
  <si>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</si>
  <si>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</si>
  <si>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sist_rem  Personal Jardines Infantiles (Exclusivo SLE)</t>
  </si>
  <si>
    <t>sist_rem  Asistentes de la Educación</t>
  </si>
  <si>
    <t>sist_rem  Profesionales de la Educación, Ley N°19.070</t>
  </si>
  <si>
    <t>Personal Jardines Infantiles (Exclusivo SLE)</t>
  </si>
  <si>
    <t>Servicio Local de Educación Gabriela Mistral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</si>
  <si>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</si>
  <si>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</si>
  <si>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</si>
  <si>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</si>
  <si>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</si>
  <si>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</si>
  <si>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</si>
  <si>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</si>
  <si>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AMPLIADO</t>
  </si>
  <si>
    <t>Ampliado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</si>
  <si>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</si>
  <si>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</si>
  <si>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</si>
  <si>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</si>
  <si>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</si>
  <si>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</si>
  <si>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092602</t>
  </si>
  <si>
    <t>092702</t>
  </si>
  <si>
    <t>092802</t>
  </si>
  <si>
    <t>092902</t>
  </si>
  <si>
    <t xml:space="preserve">Uso de licencia médica preventiva parental por causa de la enfermedad COVID-19 para efectos del cuidado del niño o niña
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</si>
  <si>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</si>
  <si>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</si>
  <si>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</si>
  <si>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</si>
  <si>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</si>
  <si>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</si>
  <si>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</si>
  <si>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</si>
  <si>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</si>
  <si>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</si>
  <si>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</si>
  <si>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</si>
  <si>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</si>
  <si>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</si>
  <si>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</si>
  <si>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</si>
  <si>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</si>
  <si>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</si>
  <si>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</si>
  <si>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</si>
  <si>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</si>
  <si>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</si>
  <si>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</si>
  <si>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</si>
  <si>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</si>
  <si>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</si>
  <si>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</si>
  <si>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</si>
  <si>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</si>
  <si>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</si>
  <si>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</si>
  <si>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</si>
  <si>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</si>
  <si>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</si>
  <si>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</si>
  <si>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</si>
  <si>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</si>
  <si>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</si>
  <si>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</si>
  <si>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</si>
  <si>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</si>
  <si>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</si>
  <si>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</si>
  <si>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</si>
  <si>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</si>
  <si>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</si>
  <si>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</si>
  <si>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</si>
  <si>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</si>
  <si>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</si>
  <si>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</si>
  <si>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</si>
  <si>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</si>
  <si>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</si>
  <si>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</si>
  <si>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</si>
  <si>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</si>
  <si>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</si>
  <si>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</si>
  <si>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</si>
  <si>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</si>
  <si>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</si>
  <si>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</si>
  <si>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</si>
  <si>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</si>
  <si>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</si>
  <si>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</si>
  <si>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</si>
  <si>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</si>
  <si>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</si>
  <si>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</si>
  <si>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</si>
  <si>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</si>
  <si>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</si>
  <si>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</si>
  <si>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</si>
  <si>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</si>
  <si>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</si>
  <si>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</si>
  <si>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</si>
  <si>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</si>
  <si>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</si>
  <si>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</si>
  <si>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</si>
  <si>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</si>
  <si>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</si>
  <si>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</si>
  <si>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</si>
  <si>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</si>
  <si>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</si>
  <si>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</si>
  <si>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</si>
  <si>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</si>
  <si>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</si>
  <si>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</si>
  <si>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</si>
  <si>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</si>
  <si>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</si>
  <si>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</si>
  <si>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</si>
  <si>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</si>
  <si>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</si>
  <si>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</si>
  <si>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</si>
  <si>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</si>
  <si>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</si>
  <si>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</si>
  <si>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</si>
  <si>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</si>
  <si>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</si>
  <si>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</si>
  <si>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</si>
  <si>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</si>
  <si>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</si>
  <si>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</si>
  <si>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</si>
  <si>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OBSERVACIONES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</si>
  <si>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</si>
  <si>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</si>
  <si>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</si>
  <si>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</si>
  <si>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</si>
  <si>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</si>
  <si>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</si>
  <si>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</si>
  <si>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</si>
  <si>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</si>
  <si>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</si>
  <si>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</si>
  <si>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</si>
  <si>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</si>
  <si>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</si>
  <si>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</si>
  <si>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</si>
  <si>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</si>
  <si>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</si>
  <si>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</si>
  <si>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</si>
  <si>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</si>
  <si>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</si>
  <si>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</si>
  <si>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</si>
  <si>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</si>
  <si>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</si>
  <si>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</si>
  <si>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</si>
  <si>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</si>
  <si>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</si>
  <si>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</si>
  <si>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</si>
  <si>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</si>
  <si>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</si>
  <si>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</si>
  <si>
    <t>CAT_TEMP</t>
  </si>
  <si>
    <t>MONTO REC+MONTO_COT</t>
  </si>
  <si>
    <t>Total N° días licencia</t>
  </si>
  <si>
    <t>M</t>
  </si>
  <si>
    <t>Mujeres</t>
  </si>
  <si>
    <t>DIAS LICENCIA</t>
  </si>
  <si>
    <t>RANGO</t>
  </si>
  <si>
    <t>CAT_2</t>
  </si>
  <si>
    <t>ID_TEMP</t>
  </si>
  <si>
    <t>Suma de dias de licencia</t>
  </si>
  <si>
    <t>Cuentas numero de licencias</t>
  </si>
  <si>
    <t>Suma de MONTO_REC+MONTO_COT</t>
  </si>
  <si>
    <t>Cuenta licencias médicas reembolsadas</t>
  </si>
  <si>
    <t>Hombres y No Binario</t>
  </si>
  <si>
    <t>[hasta 3]</t>
  </si>
  <si>
    <t>H_1</t>
  </si>
  <si>
    <t>X</t>
  </si>
  <si>
    <t>[4 a 10]</t>
  </si>
  <si>
    <t>H_2</t>
  </si>
  <si>
    <t>[11 +]</t>
  </si>
  <si>
    <t>H_3</t>
  </si>
  <si>
    <t>H_4</t>
  </si>
  <si>
    <t>H_5A</t>
  </si>
  <si>
    <t>H_5B</t>
  </si>
  <si>
    <t>Categoria</t>
  </si>
  <si>
    <t>H_6A</t>
  </si>
  <si>
    <t>Hombre licencia tipo 1</t>
  </si>
  <si>
    <t>H_6B</t>
  </si>
  <si>
    <t>Hombre licencia tipo 2</t>
  </si>
  <si>
    <t>H_7</t>
  </si>
  <si>
    <t>Hombre licencia tipo 3</t>
  </si>
  <si>
    <t>H_8</t>
  </si>
  <si>
    <t>Hombre licencia tipo 4</t>
  </si>
  <si>
    <t>H_9</t>
  </si>
  <si>
    <t>Hombre licencia tipo 5A</t>
  </si>
  <si>
    <t>H_10</t>
  </si>
  <si>
    <t>Hombre licencia tipo 5B</t>
  </si>
  <si>
    <t>H_11</t>
  </si>
  <si>
    <t>Hombre licencia tipo 6A</t>
  </si>
  <si>
    <t>H_12</t>
  </si>
  <si>
    <t>Hombre licencia tipo 6B</t>
  </si>
  <si>
    <t>H_13</t>
  </si>
  <si>
    <t>Hombre licencia tipo 7</t>
  </si>
  <si>
    <t>M_1</t>
  </si>
  <si>
    <t>Hombre licencia tipo 8</t>
  </si>
  <si>
    <t>M_2</t>
  </si>
  <si>
    <t>Hombre licencia tipo 9</t>
  </si>
  <si>
    <t>M_3</t>
  </si>
  <si>
    <t>Hombre licencia tipo 10</t>
  </si>
  <si>
    <t>M_4</t>
  </si>
  <si>
    <t>Hombre licencia tipo 11</t>
  </si>
  <si>
    <t>M_5A</t>
  </si>
  <si>
    <t>Hombre licencia tipo 12</t>
  </si>
  <si>
    <t>M_5B</t>
  </si>
  <si>
    <t>Hombre licencia tipo 13</t>
  </si>
  <si>
    <t>M_6A</t>
  </si>
  <si>
    <t>Mujer licencia tipo 1</t>
  </si>
  <si>
    <t>M_6B</t>
  </si>
  <si>
    <t>Mujer licencia tipo 2</t>
  </si>
  <si>
    <t>M_7</t>
  </si>
  <si>
    <t>Mujer licencia tipo 3</t>
  </si>
  <si>
    <t>M_8</t>
  </si>
  <si>
    <t>Mujer licencia tipo 4</t>
  </si>
  <si>
    <t>M_9</t>
  </si>
  <si>
    <t>Mujer licencia tipo 5A</t>
  </si>
  <si>
    <t>M_10</t>
  </si>
  <si>
    <t>Mujer licencia tipo 5B</t>
  </si>
  <si>
    <t>M_11</t>
  </si>
  <si>
    <t>Mujer licencia tipo 6A</t>
  </si>
  <si>
    <t>M_12</t>
  </si>
  <si>
    <t>Mujer licencia tipo 6B</t>
  </si>
  <si>
    <t>M_13</t>
  </si>
  <si>
    <t>Mujer licencia tipo 7</t>
  </si>
  <si>
    <t>Mujer licencia tipo 8</t>
  </si>
  <si>
    <t>Mujer licencia tipo 9</t>
  </si>
  <si>
    <t>Mujer licencia tipo 10</t>
  </si>
  <si>
    <t>Mujer licencia tipo 11</t>
  </si>
  <si>
    <t>Mujer licencia tipo 12</t>
  </si>
  <si>
    <t>Mujer licencia tipo 13</t>
  </si>
  <si>
    <t>H_1_[&lt; 3]</t>
  </si>
  <si>
    <t>1.-Total de dias de licencias autorizadas por tipo de licencia y género, según duración de la licencia médica</t>
  </si>
  <si>
    <t>Codigo licencia</t>
  </si>
  <si>
    <t>TOTAL</t>
  </si>
  <si>
    <t>Hombre</t>
  </si>
  <si>
    <t>Mujer</t>
  </si>
  <si>
    <t>Licencias médicas por &lt;3 dias</t>
  </si>
  <si>
    <t xml:space="preserve">Licencias medicas entre [3 a 10] dias </t>
  </si>
  <si>
    <t>Licencias medicas desde 11 o mas días</t>
  </si>
  <si>
    <t xml:space="preserve">Licencia Maternal Pre y Post Natal </t>
  </si>
  <si>
    <t>Accidente del trabajo o del trayecto (extendido por organismos administradores seguro accidentes del
trabajo y enfermedades profesionales)</t>
  </si>
  <si>
    <t>Enfermedad Profesional (extendido por organismos administradores seguro accidentes del trabajo y
enfermedades profesionales)</t>
  </si>
  <si>
    <t>Uso de licencia médica preventiva parental por causa de la enfermedad COVID-19 para efectos del cuidado
del niño o niña</t>
  </si>
  <si>
    <t>2.-Número de licencias autorizadas por tipo de licencia y género, según duración de la licencia médica</t>
  </si>
  <si>
    <t>TIPO LICENCIA</t>
  </si>
  <si>
    <t>3.-Número de licencias autorizadas con reembolso, por tipo de licencia y género, según duración de la licencia médica</t>
  </si>
  <si>
    <t>4.-Total de monto ($) recuperado por tipo de licencia y género, según duración de la licencia médica</t>
  </si>
  <si>
    <t>Seleccionar mes de corte</t>
  </si>
  <si>
    <t>1/2</t>
  </si>
  <si>
    <t>9/10/ 11/12</t>
  </si>
  <si>
    <t>Tipo de Licencia Médica</t>
  </si>
  <si>
    <t>GÉNERO</t>
  </si>
  <si>
    <t>Hombre y No binario</t>
  </si>
  <si>
    <t>Licencias médicas por
hasta 3 dias</t>
  </si>
  <si>
    <t xml:space="preserve">Licencias medicas entre
[4 a 10] dias </t>
  </si>
  <si>
    <t>Licencias medicas desde
11 o mas días</t>
  </si>
  <si>
    <t>Accidente del trabajo o del trayecto</t>
  </si>
  <si>
    <t>Enfermedad Profesional</t>
  </si>
  <si>
    <t>% según género</t>
  </si>
  <si>
    <t>% Licencias médicas reembolsadas</t>
  </si>
  <si>
    <t>Número de funcionarios con LM</t>
  </si>
  <si>
    <t>Ley SANNA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</si>
  <si>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(Copiar columna VALIDA ID_SERV y pegar valores, luego copiar todo y pegar en columna ID_SERV desde la Celda 2)</t>
    </r>
  </si>
  <si>
    <r>
      <rPr>
        <b/>
        <sz val="9"/>
        <color indexed="8"/>
        <rFont val="Calibri"/>
        <family val="2"/>
        <scheme val="minor"/>
      </rPr>
      <t>NOMBRE DE SERVICIO</t>
    </r>
    <r>
      <rPr>
        <b/>
        <sz val="9"/>
        <color indexed="8"/>
        <rFont val="Arial"/>
        <family val="2"/>
      </rPr>
      <t xml:space="preserve">
</t>
    </r>
    <r>
      <rPr>
        <sz val="9"/>
        <color indexed="8"/>
        <rFont val="Calibri"/>
        <family val="2"/>
        <scheme val="minor"/>
      </rPr>
      <t>(Según BD Servicios)</t>
    </r>
  </si>
  <si>
    <t>Fórmula VALOR DV</t>
  </si>
  <si>
    <t>097001</t>
  </si>
  <si>
    <t>Servicio Local de Educación Los Viñedos</t>
  </si>
  <si>
    <t>29-02-2025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</si>
</sst>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dd/mm/yyyy;@"/>
    <numFmt numFmtId="165" formatCode="0.0%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ndara"/>
      <family val="2"/>
    </font>
    <font>
      <b/>
      <i/>
      <sz val="14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libri"/>
      <family val="2"/>
      <scheme val="minor"/>
    </font>
    <font>
      <i/>
      <sz val="14"/>
      <color theme="1"/>
      <name val="Candara"/>
      <family val="2"/>
    </font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i/>
      <sz val="12"/>
      <color theme="1"/>
      <name val="Candara"/>
      <family val="2"/>
    </font>
    <font>
      <sz val="11"/>
      <color theme="1"/>
      <name val="Aptos Display"/>
      <family val="2"/>
    </font>
    <font>
      <sz val="14"/>
      <color theme="1"/>
      <name val="Aptos Display"/>
      <family val="2"/>
    </font>
    <font>
      <b/>
      <sz val="12"/>
      <color theme="1"/>
      <name val="Aptos Display"/>
      <family val="2"/>
    </font>
    <font>
      <sz val="12"/>
      <color theme="1"/>
      <name val="Aptos Display"/>
      <family val="2"/>
    </font>
    <font>
      <b/>
      <i/>
      <sz val="12"/>
      <color theme="1"/>
      <name val="Aptos Display"/>
      <family val="2"/>
    </font>
    <font>
      <b/>
      <i/>
      <sz val="14"/>
      <color theme="1"/>
      <name val="Aptos Display"/>
      <family val="2"/>
    </font>
    <font>
      <b/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sz val="9"/>
      <name val="Calibri"/>
      <family val="2"/>
    </font>
    <font>
      <b/>
      <sz val="9"/>
      <color indexed="12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5E6A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8" fillId="0" borderId="3" xfId="0" applyFont="1" applyBorder="1" applyAlignment="1">
      <alignment horizontal="justify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  <xf numFmtId="0" fontId="9" fillId="4" borderId="4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Continuous"/>
    </xf>
    <xf numFmtId="0" fontId="3" fillId="0" borderId="3" xfId="0" applyFont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9" fillId="0" borderId="0" xfId="0" applyFont="1"/>
    <xf numFmtId="0" fontId="18" fillId="0" borderId="3" xfId="0" applyFont="1" applyBorder="1" applyAlignment="1">
      <alignment horizontal="left" vertical="top" wrapText="1"/>
    </xf>
    <xf numFmtId="0" fontId="8" fillId="3" borderId="1" xfId="4" applyFont="1" applyFill="1" applyBorder="1" applyAlignment="1">
      <alignment vertical="center"/>
    </xf>
    <xf numFmtId="0" fontId="8" fillId="3" borderId="5" xfId="4" applyFont="1" applyFill="1" applyBorder="1" applyAlignment="1">
      <alignment vertical="center"/>
    </xf>
    <xf numFmtId="0" fontId="8" fillId="0" borderId="3" xfId="4" applyFont="1" applyBorder="1" applyAlignment="1">
      <alignment vertical="center"/>
    </xf>
    <xf numFmtId="0" fontId="8" fillId="4" borderId="4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vertical="center"/>
    </xf>
    <xf numFmtId="0" fontId="9" fillId="4" borderId="4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vertical="center"/>
    </xf>
    <xf numFmtId="0" fontId="9" fillId="6" borderId="3" xfId="4" applyFont="1" applyFill="1" applyBorder="1" applyAlignment="1">
      <alignment vertical="center"/>
    </xf>
    <xf numFmtId="0" fontId="20" fillId="7" borderId="3" xfId="4" applyFont="1" applyFill="1" applyBorder="1" applyAlignment="1">
      <alignment vertical="center"/>
    </xf>
    <xf numFmtId="0" fontId="20" fillId="8" borderId="3" xfId="4" applyFont="1" applyFill="1" applyBorder="1" applyAlignment="1">
      <alignment vertical="center"/>
    </xf>
    <xf numFmtId="0" fontId="9" fillId="9" borderId="3" xfId="4" applyFont="1" applyFill="1" applyBorder="1" applyAlignment="1">
      <alignment vertical="center"/>
    </xf>
    <xf numFmtId="0" fontId="9" fillId="10" borderId="3" xfId="4" applyFont="1" applyFill="1" applyBorder="1" applyAlignment="1">
      <alignment vertical="center"/>
    </xf>
    <xf numFmtId="0" fontId="9" fillId="0" borderId="3" xfId="4" applyFont="1" applyBorder="1" applyAlignment="1">
      <alignment vertical="center"/>
    </xf>
    <xf numFmtId="0" fontId="8" fillId="0" borderId="0" xfId="4" applyFont="1" applyAlignment="1">
      <alignment horizontal="justify" vertical="center"/>
    </xf>
    <xf numFmtId="0" fontId="2" fillId="0" borderId="0" xfId="4" applyAlignment="1">
      <alignment vertical="center"/>
    </xf>
    <xf numFmtId="0" fontId="8" fillId="3" borderId="1" xfId="4" applyFont="1" applyFill="1" applyBorder="1" applyAlignment="1">
      <alignment vertical="center" wrapText="1"/>
    </xf>
    <xf numFmtId="0" fontId="8" fillId="3" borderId="5" xfId="4" applyFont="1" applyFill="1" applyBorder="1" applyAlignment="1">
      <alignment vertical="center" wrapText="1"/>
    </xf>
    <xf numFmtId="0" fontId="8" fillId="0" borderId="3" xfId="4" applyFont="1" applyBorder="1" applyAlignment="1">
      <alignment vertical="center" wrapText="1"/>
    </xf>
    <xf numFmtId="0" fontId="8" fillId="4" borderId="4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/>
    </xf>
    <xf numFmtId="0" fontId="9" fillId="0" borderId="6" xfId="4" applyFont="1" applyBorder="1" applyAlignment="1">
      <alignment vertical="center" wrapText="1"/>
    </xf>
    <xf numFmtId="0" fontId="9" fillId="4" borderId="3" xfId="4" applyFont="1" applyFill="1" applyBorder="1" applyAlignment="1">
      <alignment vertical="center" wrapText="1"/>
    </xf>
    <xf numFmtId="0" fontId="8" fillId="2" borderId="5" xfId="4" quotePrefix="1" applyFont="1" applyFill="1" applyBorder="1" applyAlignment="1">
      <alignment horizontal="center" vertical="center"/>
    </xf>
    <xf numFmtId="0" fontId="8" fillId="9" borderId="5" xfId="4" applyFont="1" applyFill="1" applyBorder="1" applyAlignment="1">
      <alignment horizontal="center" vertical="center"/>
    </xf>
    <xf numFmtId="0" fontId="8" fillId="6" borderId="5" xfId="4" applyFont="1" applyFill="1" applyBorder="1" applyAlignment="1">
      <alignment horizontal="center" vertical="center"/>
    </xf>
    <xf numFmtId="0" fontId="21" fillId="7" borderId="5" xfId="4" applyFont="1" applyFill="1" applyBorder="1" applyAlignment="1">
      <alignment horizontal="center" vertical="center"/>
    </xf>
    <xf numFmtId="0" fontId="21" fillId="8" borderId="5" xfId="4" applyFont="1" applyFill="1" applyBorder="1" applyAlignment="1">
      <alignment horizontal="center" vertical="center"/>
    </xf>
    <xf numFmtId="0" fontId="9" fillId="0" borderId="3" xfId="4" applyFont="1" applyBorder="1" applyAlignment="1">
      <alignment vertical="center" wrapText="1"/>
    </xf>
    <xf numFmtId="0" fontId="9" fillId="4" borderId="4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top" wrapText="1"/>
    </xf>
    <xf numFmtId="49" fontId="9" fillId="0" borderId="0" xfId="0" applyNumberFormat="1" applyFont="1"/>
    <xf numFmtId="0" fontId="1" fillId="0" borderId="0" xfId="0" applyFont="1" applyAlignment="1">
      <alignment vertical="center"/>
    </xf>
    <xf numFmtId="0" fontId="1" fillId="4" borderId="3" xfId="4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horizontal="justify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5" fillId="0" borderId="5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18" fillId="0" borderId="5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vertical="top" wrapText="1"/>
    </xf>
    <xf numFmtId="0" fontId="18" fillId="14" borderId="3" xfId="0" applyFont="1" applyFill="1" applyBorder="1" applyAlignment="1">
      <alignment vertical="top" wrapText="1"/>
    </xf>
    <xf numFmtId="0" fontId="22" fillId="14" borderId="4" xfId="0" applyFont="1" applyFill="1" applyBorder="1" applyAlignment="1">
      <alignment vertical="top" wrapText="1"/>
    </xf>
    <xf numFmtId="0" fontId="28" fillId="15" borderId="3" xfId="0" applyFont="1" applyFill="1" applyBorder="1" applyAlignment="1">
      <alignment horizontal="justify" vertical="center" wrapText="1"/>
    </xf>
    <xf numFmtId="0" fontId="28" fillId="15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justify" vertical="top" wrapText="1"/>
    </xf>
    <xf numFmtId="0" fontId="9" fillId="13" borderId="4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2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8" fillId="3" borderId="1" xfId="5" applyFont="1" applyFill="1" applyBorder="1" applyAlignment="1">
      <alignment vertical="center"/>
    </xf>
    <xf numFmtId="0" fontId="8" fillId="3" borderId="5" xfId="5" applyFont="1" applyFill="1" applyBorder="1" applyAlignment="1">
      <alignment horizontal="center" vertical="center"/>
    </xf>
    <xf numFmtId="0" fontId="1" fillId="0" borderId="6" xfId="4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49" fontId="11" fillId="0" borderId="7" xfId="3" applyNumberFormat="1" applyFont="1" applyBorder="1" applyAlignment="1">
      <alignment horizontal="center" vertical="center"/>
    </xf>
    <xf numFmtId="1" fontId="9" fillId="0" borderId="0" xfId="0" applyNumberFormat="1" applyFont="1"/>
    <xf numFmtId="49" fontId="1" fillId="16" borderId="0" xfId="0" applyNumberFormat="1" applyFont="1" applyFill="1" applyAlignment="1">
      <alignment vertical="center"/>
    </xf>
    <xf numFmtId="0" fontId="4" fillId="17" borderId="0" xfId="0" applyFont="1" applyFill="1" applyAlignment="1">
      <alignment horizontal="center" vertical="center" wrapText="1"/>
    </xf>
    <xf numFmtId="0" fontId="12" fillId="11" borderId="0" xfId="0" applyFont="1" applyFill="1"/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0" fillId="16" borderId="7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2" fillId="11" borderId="7" xfId="0" applyFont="1" applyFill="1" applyBorder="1" applyAlignment="1">
      <alignment horizontal="center"/>
    </xf>
    <xf numFmtId="0" fontId="32" fillId="16" borderId="0" xfId="0" applyFont="1" applyFill="1" applyAlignment="1">
      <alignment horizontal="center"/>
    </xf>
    <xf numFmtId="0" fontId="32" fillId="11" borderId="7" xfId="0" applyFont="1" applyFill="1" applyBorder="1" applyAlignment="1">
      <alignment horizontal="center" wrapText="1"/>
    </xf>
    <xf numFmtId="0" fontId="32" fillId="16" borderId="7" xfId="0" applyFont="1" applyFill="1" applyBorder="1" applyAlignment="1">
      <alignment horizontal="center" wrapText="1"/>
    </xf>
    <xf numFmtId="0" fontId="32" fillId="16" borderId="0" xfId="0" applyFont="1" applyFill="1" applyAlignment="1">
      <alignment horizontal="center" wrapText="1"/>
    </xf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7" xfId="0" applyFont="1" applyBorder="1" applyAlignment="1">
      <alignment horizontal="center"/>
    </xf>
    <xf numFmtId="0" fontId="33" fillId="0" borderId="0" xfId="0" applyFont="1"/>
    <xf numFmtId="0" fontId="34" fillId="0" borderId="7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7" fillId="11" borderId="7" xfId="0" applyFont="1" applyFill="1" applyBorder="1" applyAlignment="1">
      <alignment horizontal="center"/>
    </xf>
    <xf numFmtId="0" fontId="37" fillId="16" borderId="0" xfId="0" applyFont="1" applyFill="1" applyAlignment="1">
      <alignment horizontal="center"/>
    </xf>
    <xf numFmtId="0" fontId="37" fillId="11" borderId="7" xfId="0" applyFont="1" applyFill="1" applyBorder="1" applyAlignment="1">
      <alignment horizontal="center" wrapText="1"/>
    </xf>
    <xf numFmtId="0" fontId="37" fillId="16" borderId="7" xfId="0" applyFont="1" applyFill="1" applyBorder="1" applyAlignment="1">
      <alignment horizontal="center" wrapText="1"/>
    </xf>
    <xf numFmtId="0" fontId="37" fillId="16" borderId="0" xfId="0" applyFont="1" applyFill="1" applyAlignment="1">
      <alignment horizontal="center" wrapText="1"/>
    </xf>
    <xf numFmtId="0" fontId="36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3" fontId="36" fillId="0" borderId="7" xfId="0" applyNumberFormat="1" applyFont="1" applyBorder="1"/>
    <xf numFmtId="3" fontId="36" fillId="0" borderId="0" xfId="0" applyNumberFormat="1" applyFont="1"/>
    <xf numFmtId="3" fontId="38" fillId="0" borderId="7" xfId="0" applyNumberFormat="1" applyFont="1" applyBorder="1" applyAlignment="1">
      <alignment horizontal="center"/>
    </xf>
    <xf numFmtId="3" fontId="38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49" fontId="42" fillId="0" borderId="11" xfId="0" applyNumberFormat="1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3" fillId="0" borderId="8" xfId="0" applyFont="1" applyBorder="1"/>
    <xf numFmtId="0" fontId="43" fillId="0" borderId="0" xfId="0" applyFont="1"/>
    <xf numFmtId="49" fontId="42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2" fillId="0" borderId="11" xfId="0" applyFont="1" applyBorder="1" applyAlignment="1">
      <alignment horizontal="left" wrapText="1"/>
    </xf>
    <xf numFmtId="3" fontId="42" fillId="0" borderId="24" xfId="0" applyNumberFormat="1" applyFont="1" applyBorder="1" applyAlignment="1">
      <alignment horizontal="center"/>
    </xf>
    <xf numFmtId="3" fontId="42" fillId="0" borderId="25" xfId="0" applyNumberFormat="1" applyFont="1" applyBorder="1" applyAlignment="1">
      <alignment horizontal="center"/>
    </xf>
    <xf numFmtId="3" fontId="42" fillId="0" borderId="26" xfId="0" applyNumberFormat="1" applyFont="1" applyBorder="1" applyAlignment="1">
      <alignment horizontal="center"/>
    </xf>
    <xf numFmtId="3" fontId="42" fillId="0" borderId="27" xfId="0" applyNumberFormat="1" applyFont="1" applyBorder="1" applyAlignment="1">
      <alignment horizontal="center"/>
    </xf>
    <xf numFmtId="0" fontId="42" fillId="0" borderId="12" xfId="0" applyFont="1" applyBorder="1" applyAlignment="1">
      <alignment horizontal="left" wrapText="1"/>
    </xf>
    <xf numFmtId="3" fontId="42" fillId="0" borderId="28" xfId="0" applyNumberFormat="1" applyFont="1" applyBorder="1" applyAlignment="1">
      <alignment horizontal="center"/>
    </xf>
    <xf numFmtId="3" fontId="42" fillId="0" borderId="29" xfId="0" applyNumberFormat="1" applyFont="1" applyBorder="1" applyAlignment="1">
      <alignment horizontal="center"/>
    </xf>
    <xf numFmtId="3" fontId="42" fillId="0" borderId="30" xfId="0" applyNumberFormat="1" applyFont="1" applyBorder="1" applyAlignment="1">
      <alignment horizontal="center"/>
    </xf>
    <xf numFmtId="3" fontId="42" fillId="0" borderId="31" xfId="0" applyNumberFormat="1" applyFont="1" applyBorder="1" applyAlignment="1">
      <alignment horizontal="center"/>
    </xf>
    <xf numFmtId="3" fontId="43" fillId="0" borderId="8" xfId="0" applyNumberFormat="1" applyFont="1" applyBorder="1" applyAlignment="1">
      <alignment horizontal="center"/>
    </xf>
    <xf numFmtId="3" fontId="43" fillId="0" borderId="13" xfId="0" applyNumberFormat="1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165" fontId="43" fillId="0" borderId="0" xfId="6" applyNumberFormat="1" applyFont="1" applyBorder="1" applyAlignment="1">
      <alignment horizontal="center"/>
    </xf>
    <xf numFmtId="42" fontId="39" fillId="0" borderId="24" xfId="7" applyFont="1" applyBorder="1" applyAlignment="1">
      <alignment horizontal="center"/>
    </xf>
    <xf numFmtId="42" fontId="39" fillId="0" borderId="25" xfId="7" applyFont="1" applyBorder="1" applyAlignment="1">
      <alignment horizontal="center"/>
    </xf>
    <xf numFmtId="42" fontId="39" fillId="0" borderId="26" xfId="7" applyFont="1" applyBorder="1" applyAlignment="1">
      <alignment horizontal="center"/>
    </xf>
    <xf numFmtId="42" fontId="39" fillId="0" borderId="27" xfId="7" applyFont="1" applyBorder="1" applyAlignment="1">
      <alignment horizontal="center"/>
    </xf>
    <xf numFmtId="42" fontId="39" fillId="0" borderId="28" xfId="7" applyFont="1" applyBorder="1" applyAlignment="1">
      <alignment horizontal="center"/>
    </xf>
    <xf numFmtId="42" fontId="39" fillId="0" borderId="29" xfId="7" applyFont="1" applyBorder="1" applyAlignment="1">
      <alignment horizontal="center"/>
    </xf>
    <xf numFmtId="42" fontId="39" fillId="0" borderId="30" xfId="7" applyFont="1" applyBorder="1" applyAlignment="1">
      <alignment horizontal="center"/>
    </xf>
    <xf numFmtId="42" fontId="39" fillId="0" borderId="31" xfId="7" applyFont="1" applyBorder="1" applyAlignment="1">
      <alignment horizontal="center"/>
    </xf>
    <xf numFmtId="14" fontId="9" fillId="0" borderId="0" xfId="0" applyNumberFormat="1" applyFont="1"/>
    <xf numFmtId="0" fontId="39" fillId="19" borderId="20" xfId="0" applyFont="1" applyFill="1" applyBorder="1" applyAlignment="1">
      <alignment horizontal="center" vertical="top" wrapText="1"/>
    </xf>
    <xf numFmtId="0" fontId="39" fillId="19" borderId="21" xfId="0" applyFont="1" applyFill="1" applyBorder="1" applyAlignment="1">
      <alignment horizontal="center" vertical="top" wrapText="1"/>
    </xf>
    <xf numFmtId="0" fontId="39" fillId="19" borderId="22" xfId="0" applyFont="1" applyFill="1" applyBorder="1" applyAlignment="1">
      <alignment horizontal="center" vertical="top" wrapText="1"/>
    </xf>
    <xf numFmtId="0" fontId="39" fillId="19" borderId="23" xfId="0" applyFont="1" applyFill="1" applyBorder="1" applyAlignment="1">
      <alignment horizontal="center" vertical="top" wrapText="1"/>
    </xf>
    <xf numFmtId="0" fontId="43" fillId="20" borderId="7" xfId="0" applyFont="1" applyFill="1" applyBorder="1"/>
    <xf numFmtId="0" fontId="43" fillId="19" borderId="8" xfId="0" applyFont="1" applyFill="1" applyBorder="1"/>
    <xf numFmtId="3" fontId="43" fillId="19" borderId="20" xfId="0" applyNumberFormat="1" applyFont="1" applyFill="1" applyBorder="1" applyAlignment="1">
      <alignment horizontal="center"/>
    </xf>
    <xf numFmtId="3" fontId="43" fillId="19" borderId="21" xfId="0" applyNumberFormat="1" applyFont="1" applyFill="1" applyBorder="1" applyAlignment="1">
      <alignment horizontal="center"/>
    </xf>
    <xf numFmtId="3" fontId="43" fillId="19" borderId="22" xfId="0" applyNumberFormat="1" applyFont="1" applyFill="1" applyBorder="1" applyAlignment="1">
      <alignment horizontal="center"/>
    </xf>
    <xf numFmtId="3" fontId="43" fillId="19" borderId="23" xfId="0" applyNumberFormat="1" applyFont="1" applyFill="1" applyBorder="1" applyAlignment="1">
      <alignment horizontal="center"/>
    </xf>
    <xf numFmtId="165" fontId="43" fillId="20" borderId="9" xfId="6" applyNumberFormat="1" applyFont="1" applyFill="1" applyBorder="1" applyAlignment="1">
      <alignment horizontal="center"/>
    </xf>
    <xf numFmtId="0" fontId="43" fillId="20" borderId="9" xfId="0" applyFont="1" applyFill="1" applyBorder="1" applyAlignment="1">
      <alignment horizontal="center"/>
    </xf>
    <xf numFmtId="0" fontId="43" fillId="20" borderId="7" xfId="0" applyFont="1" applyFill="1" applyBorder="1" applyAlignment="1">
      <alignment horizontal="left"/>
    </xf>
    <xf numFmtId="42" fontId="46" fillId="19" borderId="20" xfId="7" applyFont="1" applyFill="1" applyBorder="1" applyAlignment="1">
      <alignment horizontal="center"/>
    </xf>
    <xf numFmtId="42" fontId="46" fillId="19" borderId="21" xfId="7" applyFont="1" applyFill="1" applyBorder="1" applyAlignment="1">
      <alignment horizontal="center"/>
    </xf>
    <xf numFmtId="42" fontId="46" fillId="19" borderId="22" xfId="7" applyFont="1" applyFill="1" applyBorder="1" applyAlignment="1">
      <alignment horizontal="center"/>
    </xf>
    <xf numFmtId="42" fontId="46" fillId="19" borderId="23" xfId="7" applyFont="1" applyFill="1" applyBorder="1" applyAlignment="1">
      <alignment horizontal="center"/>
    </xf>
    <xf numFmtId="0" fontId="43" fillId="20" borderId="8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4" borderId="32" xfId="0" applyFont="1" applyFill="1" applyBorder="1" applyAlignment="1">
      <alignment horizontal="center" vertical="top" wrapText="1"/>
    </xf>
    <xf numFmtId="49" fontId="9" fillId="4" borderId="32" xfId="0" applyNumberFormat="1" applyFont="1" applyFill="1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7" fillId="11" borderId="0" xfId="0" applyFont="1" applyFill="1" applyAlignment="1">
      <alignment horizontal="center" vertical="center" wrapText="1"/>
    </xf>
    <xf numFmtId="0" fontId="47" fillId="6" borderId="0" xfId="0" applyFont="1" applyFill="1" applyAlignment="1">
      <alignment horizontal="center" vertical="center" wrapText="1"/>
    </xf>
    <xf numFmtId="0" fontId="51" fillId="12" borderId="0" xfId="2" applyFont="1" applyFill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49" fontId="29" fillId="0" borderId="7" xfId="3" applyNumberFormat="1" applyFont="1" applyBorder="1" applyAlignment="1">
      <alignment vertical="center"/>
    </xf>
    <xf numFmtId="0" fontId="29" fillId="0" borderId="7" xfId="3" applyFont="1" applyBorder="1" applyAlignment="1">
      <alignment vertical="center"/>
    </xf>
    <xf numFmtId="0" fontId="44" fillId="0" borderId="0" xfId="0" applyFont="1" applyAlignment="1">
      <alignment horizontal="center"/>
    </xf>
    <xf numFmtId="0" fontId="45" fillId="19" borderId="7" xfId="0" applyFont="1" applyFill="1" applyBorder="1" applyAlignment="1">
      <alignment horizontal="center" vertical="center"/>
    </xf>
    <xf numFmtId="0" fontId="45" fillId="19" borderId="8" xfId="0" applyFont="1" applyFill="1" applyBorder="1" applyAlignment="1">
      <alignment horizontal="center"/>
    </xf>
    <xf numFmtId="0" fontId="45" fillId="19" borderId="13" xfId="0" applyFont="1" applyFill="1" applyBorder="1" applyAlignment="1">
      <alignment horizontal="center"/>
    </xf>
    <xf numFmtId="0" fontId="45" fillId="19" borderId="9" xfId="0" applyFont="1" applyFill="1" applyBorder="1" applyAlignment="1">
      <alignment horizontal="center"/>
    </xf>
    <xf numFmtId="0" fontId="45" fillId="19" borderId="14" xfId="0" applyFont="1" applyFill="1" applyBorder="1" applyAlignment="1">
      <alignment horizontal="center" vertical="center"/>
    </xf>
    <xf numFmtId="0" fontId="45" fillId="19" borderId="15" xfId="0" applyFont="1" applyFill="1" applyBorder="1" applyAlignment="1">
      <alignment horizontal="center" vertical="center"/>
    </xf>
    <xf numFmtId="0" fontId="45" fillId="19" borderId="16" xfId="0" applyFont="1" applyFill="1" applyBorder="1" applyAlignment="1">
      <alignment horizontal="center" vertical="center"/>
    </xf>
    <xf numFmtId="0" fontId="45" fillId="19" borderId="17" xfId="0" applyFont="1" applyFill="1" applyBorder="1" applyAlignment="1">
      <alignment horizontal="center" vertical="center"/>
    </xf>
    <xf numFmtId="0" fontId="45" fillId="19" borderId="18" xfId="0" applyFont="1" applyFill="1" applyBorder="1" applyAlignment="1">
      <alignment horizontal="center" vertical="center"/>
    </xf>
    <xf numFmtId="0" fontId="45" fillId="19" borderId="19" xfId="0" applyFont="1" applyFill="1" applyBorder="1" applyAlignment="1">
      <alignment horizontal="center" vertical="center"/>
    </xf>
    <xf numFmtId="0" fontId="45" fillId="19" borderId="17" xfId="0" applyFont="1" applyFill="1" applyBorder="1" applyAlignment="1">
      <alignment horizontal="center"/>
    </xf>
    <xf numFmtId="0" fontId="45" fillId="19" borderId="18" xfId="0" applyFont="1" applyFill="1" applyBorder="1" applyAlignment="1">
      <alignment horizontal="center"/>
    </xf>
    <xf numFmtId="0" fontId="45" fillId="19" borderId="19" xfId="0" applyFont="1" applyFill="1" applyBorder="1" applyAlignment="1">
      <alignment horizontal="center"/>
    </xf>
    <xf numFmtId="0" fontId="41" fillId="19" borderId="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18" borderId="7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/>
    </xf>
    <xf numFmtId="0" fontId="32" fillId="16" borderId="7" xfId="0" applyFont="1" applyFill="1" applyBorder="1" applyAlignment="1">
      <alignment horizontal="center"/>
    </xf>
    <xf numFmtId="0" fontId="41" fillId="18" borderId="7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7" fillId="18" borderId="7" xfId="0" applyFont="1" applyFill="1" applyBorder="1" applyAlignment="1">
      <alignment horizontal="center" vertical="center"/>
    </xf>
    <xf numFmtId="0" fontId="37" fillId="11" borderId="7" xfId="0" applyFont="1" applyFill="1" applyBorder="1" applyAlignment="1">
      <alignment horizontal="center"/>
    </xf>
    <xf numFmtId="0" fontId="37" fillId="16" borderId="7" xfId="0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26" fillId="3" borderId="1" xfId="0" applyFont="1" applyFill="1" applyBorder="1" applyAlignment="1">
      <alignment horizontal="justify" vertical="center" wrapText="1"/>
    </xf>
    <xf numFmtId="0" fontId="26" fillId="3" borderId="2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justify" vertical="center" wrapText="1"/>
    </xf>
    <xf numFmtId="0" fontId="27" fillId="3" borderId="2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justify"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</cellXfs>
  <cellStyles count="8">
    <cellStyle name="Moneda [0] 2" xfId="7" xr:uid="{2E999415-0581-40D5-9EFF-30C6DDB3552F}"/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4" xfId="4" xr:uid="{00000000-0005-0000-0000-000004000000}"/>
    <cellStyle name="Normal 4 10" xfId="5" xr:uid="{00000000-0005-0000-0000-000005000000}"/>
    <cellStyle name="Porcentaje" xfId="6" builtinId="5"/>
  </cellStyles>
  <dxfs count="0"/>
  <tableStyles count="0" defaultTableStyle="TableStyleMedium9" defaultPivotStyle="PivotStyleLight16"/>
  <colors>
    <mruColors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2</v>
    <v>42</v>
  </rv>
  <rv s="1">
    <v>2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H2"/>
  <sheetViews>
    <sheetView tabSelected="1" zoomScaleNormal="100" workbookViewId="0"/>
  </sheetViews>
  <sheetFormatPr baseColWidth="10" defaultColWidth="11.44140625" defaultRowHeight="13.8" x14ac:dyDescent="0.3"/>
  <cols>
    <col min="1" max="13" width="11.77734375" style="16" customWidth="1"/>
    <col min="14" max="14" width="11.77734375" style="164" customWidth="1"/>
    <col min="15" max="15" width="11.77734375" style="16" customWidth="1"/>
    <col min="16" max="16" width="11.77734375" style="71" customWidth="1"/>
    <col min="17" max="29" width="11.77734375" style="16" customWidth="1"/>
    <col min="30" max="30" width="13.33203125" style="16" bestFit="1" customWidth="1"/>
    <col min="31" max="31" width="13.109375" style="16" bestFit="1" customWidth="1"/>
    <col min="32" max="33" width="11.77734375" style="16" customWidth="1"/>
    <col min="34" max="34" width="40.77734375" style="16" bestFit="1" customWidth="1"/>
    <col min="35" max="35" width="32.44140625" style="16" customWidth="1"/>
    <col min="36" max="39" width="11.77734375" style="16" customWidth="1"/>
    <col min="40" max="40" width="11.5546875" style="16" customWidth="1"/>
    <col min="41" max="41" width="13.6640625" style="16" customWidth="1"/>
    <col min="42" max="60" width="11.77734375" style="16" customWidth="1"/>
    <col min="61" max="16384" width="11.44140625" style="16"/>
  </cols>
  <sheetData>
    <row r="1" spans="1:60" customFormat="1" ht="36" x14ac:dyDescent="0.3">
      <c r="A1" s="50" t="s">
        <v>0</v>
      </c>
      <c r="B1" s="50" t="s">
        <v>1</v>
      </c>
      <c r="C1" s="81" t="s">
        <v>2</v>
      </c>
      <c r="D1" s="81" t="s">
        <v>3</v>
      </c>
      <c r="E1" s="50" t="s">
        <v>436</v>
      </c>
      <c r="F1" s="50" t="s">
        <v>437</v>
      </c>
      <c r="G1" s="81" t="s">
        <v>71</v>
      </c>
      <c r="H1" s="81" t="s">
        <v>181</v>
      </c>
      <c r="I1" s="82" t="s">
        <v>187</v>
      </c>
      <c r="J1" s="83" t="s">
        <v>109</v>
      </c>
      <c r="K1" s="83" t="s">
        <v>110</v>
      </c>
      <c r="L1" s="82" t="s">
        <v>72</v>
      </c>
      <c r="M1" s="83" t="s">
        <v>4</v>
      </c>
      <c r="N1" s="84" t="s">
        <v>5</v>
      </c>
      <c r="O1" s="81" t="s">
        <v>6</v>
      </c>
      <c r="P1" s="81" t="s">
        <v>7</v>
      </c>
      <c r="Q1" s="50" t="s">
        <v>8</v>
      </c>
      <c r="R1" s="81" t="s">
        <v>178</v>
      </c>
      <c r="S1" s="81" t="s">
        <v>179</v>
      </c>
      <c r="T1" s="81" t="s">
        <v>180</v>
      </c>
      <c r="U1" s="81" t="s">
        <v>9</v>
      </c>
      <c r="V1" s="81" t="s">
        <v>225</v>
      </c>
      <c r="W1" s="81" t="s">
        <v>226</v>
      </c>
      <c r="X1" s="81" t="s">
        <v>227</v>
      </c>
      <c r="Y1" s="81" t="s">
        <v>228</v>
      </c>
      <c r="Z1" s="81" t="s">
        <v>229</v>
      </c>
      <c r="AA1" s="81" t="s">
        <v>230</v>
      </c>
      <c r="AB1" s="81" t="s">
        <v>231</v>
      </c>
      <c r="AC1" s="87" t="s">
        <v>401</v>
      </c>
      <c r="AD1" s="88" t="s">
        <v>438</v>
      </c>
      <c r="AE1" s="88" t="s">
        <v>439</v>
      </c>
      <c r="AF1" s="190" t="s">
        <v>0</v>
      </c>
      <c r="AG1" s="190" t="s">
        <v>104</v>
      </c>
      <c r="AH1" s="56" t="s">
        <v>549</v>
      </c>
      <c r="AI1" s="190" t="s">
        <v>550</v>
      </c>
      <c r="AJ1" s="190" t="s">
        <v>67</v>
      </c>
      <c r="AK1" s="191" t="s">
        <v>551</v>
      </c>
      <c r="AL1" s="192" t="s">
        <v>30</v>
      </c>
      <c r="AM1" s="192" t="s">
        <v>181</v>
      </c>
      <c r="AN1" s="192" t="s">
        <v>182</v>
      </c>
      <c r="AO1" s="192" t="s">
        <v>109</v>
      </c>
      <c r="AP1" s="192" t="s">
        <v>110</v>
      </c>
      <c r="AQ1" s="192" t="s">
        <v>72</v>
      </c>
      <c r="AR1" s="192" t="s">
        <v>4</v>
      </c>
      <c r="AS1" s="192" t="s">
        <v>5</v>
      </c>
      <c r="AT1" s="192" t="s">
        <v>6</v>
      </c>
      <c r="AU1" s="192" t="s">
        <v>7</v>
      </c>
      <c r="AV1" s="192" t="s">
        <v>8</v>
      </c>
      <c r="AW1" s="192" t="s">
        <v>178</v>
      </c>
      <c r="AX1" s="192" t="s">
        <v>179</v>
      </c>
      <c r="AY1" s="192" t="s">
        <v>180</v>
      </c>
      <c r="AZ1" s="192" t="s">
        <v>9</v>
      </c>
      <c r="BA1" s="192" t="s">
        <v>225</v>
      </c>
      <c r="BB1" s="192" t="s">
        <v>226</v>
      </c>
      <c r="BC1" s="192" t="s">
        <v>227</v>
      </c>
      <c r="BD1" s="192" t="s">
        <v>228</v>
      </c>
      <c r="BE1" s="192" t="s">
        <v>229</v>
      </c>
      <c r="BF1" s="192" t="s">
        <v>230</v>
      </c>
      <c r="BG1" s="192" t="s">
        <v>231</v>
      </c>
      <c r="BH1" s="193">
        <v>45838</v>
      </c>
    </row>
    <row r="2" spans="1:60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86"/>
      <c r="AD2" s="89" t="str">
        <f>IF(OR(M2="13",M2="14"),"",IF(     AND(OR(S2="AUTORIZADO", S2="PENDIENTE", S2="REDUCIDO", S2="AMPLIADO"),L2&lt;&gt;"HONORARIO" ), _xlfn.CONCAT(IF(H2="X","H",H2),"_",IF(OR(P2=5,P2=6),_xlfn.CONCAT(P2,"A"),P2),"_",VLOOKUP(T2,Datos!$B$2:$C$5,2,TRUE)),""))</f>
        <v/>
      </c>
      <c r="AE2" s="89">
        <f>+AA2+AB2</f>
        <v>0</v>
      </c>
      <c r="AF2" s="72" t="str">
        <f t="shared" ref="AF2" si="0">IF(A2="","Celda vacía",IF(A2="L","-","Revisar"))</f>
        <v>Celda vacía</v>
      </c>
      <c r="AG2" s="73" t="str">
        <f t="shared" ref="AG2" si="1"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AH2" s="74"/>
      <c r="AI2" s="75" t="str">
        <f t="shared" ref="AI2" si="2">IF(B2="","Celda Vacía",IF(ISERROR(IF(B2="","",VLOOKUP(B2,Codigo,3,0))),"Corregir código de servicio, no corresponde a SLEP",IF(B2="","",VLOOKUP(B2,Codigo,3,0))))</f>
        <v>Celda Vacía</v>
      </c>
      <c r="AJ2" s="72" t="str">
        <f t="shared" ref="AJ2" si="3">IF(C2="","Celda vacía",IF(C2&gt;1000000,"-","Revisar con Edad"))</f>
        <v>Celda vacía</v>
      </c>
      <c r="AK2" s="72" t="str">
        <f t="shared" ref="AK2" si="4"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L2" s="72" t="str">
        <f t="shared" ref="AL2" si="5">IF(C2="","Celda vacía",IF(C2="E","-",IF(IF(AK2=11,0,IF(AK2=10,"K",AK2))=D2,"-","Corregir RUN")))</f>
        <v>Celda vacía</v>
      </c>
      <c r="AM2" s="72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AN2" s="72" t="str">
        <f t="shared" ref="AN2" si="6">IF(I2="","Celda vacía",IF(ISERROR(VLOOKUP(I2,Tabla_27_Matriz_Base,1,0)),"Revisar","-"))</f>
        <v>Celda vacía</v>
      </c>
      <c r="AO2" s="72" t="str">
        <f>IF(J2="","Celda vacía",IF(OR(J2=10,J2=13,J2=14,J2=15,J2=90),IF(OR(AND(RIGHT(B2,2)="01",J2=10),AND(RIGHT(B2,2)="02",OR(J2=13,J2=14,J2=15)),J2=90),"-","SIST_REM es inconsistente con ID_SERV"),"SIST_REM es inconsistente con ID_SERV"))</f>
        <v>Celda vacía</v>
      </c>
      <c r="AP2" s="72" t="str">
        <f>IF(K2="","Celda vacía",IF(OR(AND(J2=10,OR(K2="JEFE SUP. DE SERVICIO",K2="DIRECTIVO",K2="PROFESIONAL",K2="TÉCNICO",K2="ADMINISTRATIVO",K2="AUXILIAR")),AND(J2=13,OR(K2="DIRECTIVO",K2="PROFESIONAL",K2="PROFESOR")),AND(J2=14,OR(K2="PROFESIONAL",K2="TÉCNICO",K2="ADMINISTRATIVO",K2="AUXILIAR")),AND(J2=15,OR(K2="PROF_PED",K2="TEC_PED",K2="PROFESIONAL",K2="TÉCNICO",K2="ADMINISTRATIVO",K2="AUXILIAR")),AND(J2=90,OR(K2="PROF_PED",K2="TEC_PED",K2="PROFESIONAL",K2="DIRECTIVO",K2="PROFESOR",K2="TÉCNICO",K2="ADMINISTRATIVO",K2="AUXILIAR"))),"-","ESTAMENTO es inconsistente con SIST_REM"))</f>
        <v>Celda vacía</v>
      </c>
      <c r="AQ2" s="52" t="str">
        <f>IF(L2="","Celda vacía",IF(OR(AND(J2=10,OR(L2="PLANTA",L2="CONTRATA",L2="PLANTA_FD",L2="CONTRATA_FD")),AND(J2=13,OR(L2="PLANTA",L2="CONTRATA",L2="PLANTA_FD",L2="CONTRATA_FD")),AND(J2=14,OR(L2="CT",L2="CT_FD")),AND(J2=15,OR(L2="CT",L2="CT_FD")),AND(J2=90,L2="HONORARIO")),"-","C_JURIDICA es inconsistente con SIST_REM"))</f>
        <v>Celda vacía</v>
      </c>
      <c r="AR2" s="76" t="str">
        <f t="shared" ref="AR2" si="7">IF(M2="","Celda vacía",IF(ISERROR(VLOOKUP(M2,Tabla_01_Mes,1,0)),"Revisar","-"))</f>
        <v>Celda vacía</v>
      </c>
      <c r="AS2" s="76" t="str">
        <f>IF(N2="","PRIMER_DIA en blanco",
IF(AND(M2="13",N2&gt;=L_Conversion!$C$143,N2&lt;=L_Conversion!$D$143),"-",
IF(AND(M2="14",N2&gt;=L_Conversion!$C$144,N2&lt;=L_Conversion!$D$144),"-",
IF(AND(M2="01",N2&gt;=L_Conversion!$C$145,N2&lt;=L_Conversion!$D$145),"-",
IF(AND(M2="02",N2&gt;=L_Conversion!$C$146,N2&lt;=L_Conversion!$D$146),"-",
IF(AND(M2="03",N2&gt;=L_Conversion!$C$147,N2&lt;=L_Conversion!$D$147),"-",
IF(AND(M2="04",N2&gt;=L_Conversion!$C$148,N2&lt;=L_Conversion!$D$148),"-",
IF(AND(M2="05",N2&gt;=L_Conversion!$C$149,N2&lt;=L_Conversion!$D$149),"-",
IF(AND(M2="06",N2&gt;=L_Conversion!$C$150,N2&lt;=L_Conversion!$D$150),"-",
IF(AND(M2="07",N2&gt;=L_Conversion!$C$151,N2&lt;=L_Conversion!$D$151),"-",
IF(AND(M2="08",N2&gt;=L_Conversion!$C$152,N2&lt;=L_Conversion!$D$152),"-",
IF(AND(M2="09",N2&gt;=L_Conversion!$C$153,N2&lt;=L_Conversion!$D$153),"-",
IF(AND(M2="10",N2&gt;=L_Conversion!$C$154,N2&lt;=L_Conversion!$D$154),"-",
IF(AND(M2="11",N2&gt;=L_Conversion!$C$155,N2&lt;=L_Conversion!$D$155),"-",
IF(AND(M2="12",N2&gt;=L_Conversion!$C$156,N2&lt;=L_Conversion!$D$156),"-",
"PRIMER_DIA fuera de rango")))))))))))))))</f>
        <v>PRIMER_DIA en blanco</v>
      </c>
      <c r="AT2" s="76" t="str">
        <f t="shared" ref="AT2" si="8">IF(O2="","Celda vacía",IF(AND(ISERROR(VLOOKUP(P2,Tabla_18_Tipos_licencias,1,FALSE))=FALSE,O2&gt;=0,O2&lt;=365),IF(P2=8,IF(H2="M",IF(ISERROR(VLOOKUP(O2,Dias_Licencia_Tipo_8_M,1,0)),"Revisar días licencia tipo 8","-"),IF(ISERROR(VLOOKUP(O2,Dias_licencia_tipo_8_H,1,0)),"Revisar días licencia tipo 8","-")),"-"),"Se debe revisar los campos TIPO_LM y N_DIAS"))</f>
        <v>Celda vacía</v>
      </c>
      <c r="AU2" s="76" t="str">
        <f t="shared" ref="AU2" si="9">IF(P2="","Celda vacía",IF(ISERROR(VLOOKUP(P2,Tabla_18_Tipos_licencias,1,FALSE))=FALSE,IF(H2="M","-",IF(P2=7,"Revisar","-")),"Revisar"))</f>
        <v>Celda vacía</v>
      </c>
      <c r="AV2" s="76" t="str">
        <f>IF(Q2="","Celda vacía",IF(AND(OR(L2="HAG",L2="HONORARIO"),OR(Q2="AUTORIZADO",Q2="REDUCIDO",Q2="RECHAZADO",Q2="PENDIENTE",Q2="AMPLIADO")),"Revisar Calidad Jurídica",IF(AND(OR(L2="HAG",L2="HONORARIO"),Q2="NC"),"-",IF(ISERROR(VLOOKUP(Q2,Tabla_04_Estado_Resolucion,1,0)),"Revisar",IF(AND(Q2="PENDIENTE",(TERMINO_TRIMESTRE-N2)&gt;60),"Validar estado PENDIENTE",  IF(AND(OR(L2="CONTRATA",L2="PLANTA", L2="CT", L2="JP", L2="JORNAL", L2="CONTRATA_FD", L2="CT_FD", L2="ADSCRITO", L2="LGN", L2="VIGILANTE", L2="BECARIOS", L2="PLANTA_FD"),Q2&lt;&gt;"NC"),"-","Revisar Calidad Jurídica"))))))</f>
        <v>Celda vacía</v>
      </c>
      <c r="AW2" s="76" t="str">
        <f>IF(R2="","Celda vacía",IF(AND(OR(Q2="AUTORIZADO",Q2="PENDIENTE",Q2="NC",Q2="AMPLIADO"),R2="N"),"-",IF(AND(OR(Q2="REDUCIDO",Q2="RECHAZADO"),OR(R2="S",R2="N")),"-","Revisar")))</f>
        <v>Celda vacía</v>
      </c>
      <c r="AX2" s="76" t="str">
        <f>IF(Q2="","Celda vacía",IF(AND(R2="N",Q2=S2),"-",IF(AND(S2="PENDIENTE",(TERMINO_TRIMESTRE-N2)&gt;60),"Validar estado PENDIENTE",IF(AND(R2="S",OR(S2="AUTORIZADO",S2="PENDIENTE"),T2=O2),"-",IF(AND(R2="S",S2="REDUCIDO",T2&lt;O2,T2&gt;0),"-",IF(AND(R2="S",S2="RECHAZADO",T2=0),"-",IF(AND(Q2="NC",S2="NC",T2=O2),"-","Revisar")))))))</f>
        <v>Celda vacía</v>
      </c>
      <c r="AY2" s="76" t="str">
        <f>IF(T2="","Celda Vacía",IF(AND(OR(S2="AUTORIZADO",S2="PENDIENTE",S2="NC"),O2=T2),"-",IF(AND(S2="REDUCIDO",T2&gt;0,T2&lt;O2),"-",IF(AND(S2="RECHAZADO",T2=0),"-",   IF(AND(S2="AMPLIADO",T2&gt;O2),"-",       "Revisar" )))))</f>
        <v>Celda Vacía</v>
      </c>
      <c r="AZ2" s="76" t="str">
        <f>IF(U2="","Celda vacía",IF(OR(U2="S",U2="N"),"-","Revisar"))</f>
        <v>Celda vacía</v>
      </c>
      <c r="BA2" s="76" t="str">
        <f>IF(V2="","Celda vacía",IF(OR(V2="S",V2="N"),"-","Revisar"))</f>
        <v>Celda vacía</v>
      </c>
      <c r="BB2" s="76" t="str">
        <f>IF(W2="","Celda vacía",IF(OR(W2="S",W2="N"),"-","Revisar"))</f>
        <v>Celda vacía</v>
      </c>
      <c r="BC2" s="76" t="str">
        <f>IF(X2="","Celda Vacia",IF(  OR(          AND(X2=0,W2="S"),AND(X2&lt;&gt;0,W2="N")),"Revisar valor del campo MONTO_SUB","-"))</f>
        <v>Celda Vacia</v>
      </c>
      <c r="BD2" s="76" t="str">
        <f t="shared" ref="BD2" si="10">IF(Y2="","Celda Vacia",IF(ISERROR(VLOOKUP(Y2,Tabla_33_estado_recuperacion,1,FALSE)),"Se debe corregir el valor según Tabla Nro 33",IF(Y2="SDR",IF(OR(S2="RECHAZADO",W2="N"),"-","Se debe revisar  ESTADO SDR"),IF(Y2="PEN",IF(OR(S2="AUTORIZADO",S2="REDUCIDO",S2="PENDIENTE"),"-","Se debe revisar ESTADO PEN"),IF(AND(OR(W2="S",W2="N"),OR(Y2="TOT",Y2="PAR"),OR(S2="AUTORIZADO",S2="REDUCIDO")),"-","Revisar ER2 Y ESTADO_REC")))))</f>
        <v>Celda Vacia</v>
      </c>
      <c r="BE2" s="76" t="str">
        <f>IF(Z2="","Celda Vacia", IF(Z2&gt;T2,"Dias recuperados no puede ser mayor a dias autorizados", IF(ISNUMBER(Z2)=TRUE,IF(Z2=0,IF(OR(Y2="SDR",Y2="PEN"),"-",IF(AND(T2&lt;4,OR(Y2="TOT",Y2="PAR")),"-","Se debe revisar los Campos N_DIAS_REC y ESTADO_REC")),IF(AND(Z2&gt;0,Z2&lt;366,OR(Y2="TOT",Y2="PAR")),"-","Se debe revisar los campos ESTADO_REC y N_DIAS_REC")),"Valor del campo N_DIAS_REC no es numérico"))    )</f>
        <v>Celda Vacia</v>
      </c>
      <c r="BF2" s="76" t="str">
        <f>IF(AA2="","Celda vacia",
IF( AND(AA2=0,(OR(Y2="PEN",Y2="SDR"))),"-",
IF(AND(T2&lt;4,OR(P2="5A",P2="5B",P2="6A",P2="6B"),AA2&gt;=0),"-",
IF(AND(T2&lt;4,P2&lt;&gt;"5A",P2&lt;&gt;"5B",P2&lt;&gt;"6A",P2&lt;&gt;"6B",AA2=0),"-",
IF(AND(T2&lt;4,P2&lt;&gt;"5A",P2&lt;&gt;"5B",P2&lt;&gt;"6A",P2&lt;&gt;"6B",V2="S",AA2&gt;=0),"-",
IF(AND(T2&gt;=4,AA2&gt;0, OR(Y2="TOT",Y2="PAR")),"-",
"Revisar el tipo de licencia medica, dias de licencia para el monto de recuperación declarado"))))))</f>
        <v>Celda vacia</v>
      </c>
      <c r="BG2" s="76" t="str">
        <f>IF(AB2="","Celda vacia",IF(ISNUMBER(AB2)=TRUE,IF(AB2=0,IF(OR(Y2="PEN",Y2="SDR"),"-","revisar "),IF(OR(Y2="TOT",Y2="PAR"),"-","Revisar")),"Valor del campo no es numérico"))</f>
        <v>Celda vacia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8BC0-4051-4CC9-9A0D-BACE0E7CAD2F}">
  <dimension ref="A1:M61"/>
  <sheetViews>
    <sheetView view="pageBreakPreview" zoomScaleNormal="100" zoomScaleSheetLayoutView="100" workbookViewId="0">
      <selection activeCell="A4" sqref="A4"/>
    </sheetView>
  </sheetViews>
  <sheetFormatPr baseColWidth="10" defaultRowHeight="14.4" x14ac:dyDescent="0.3"/>
  <cols>
    <col min="1" max="1" width="38.6640625" customWidth="1"/>
    <col min="2" max="4" width="13.88671875" customWidth="1"/>
    <col min="5" max="5" width="14.6640625" customWidth="1"/>
    <col min="6" max="8" width="13.88671875" customWidth="1"/>
    <col min="9" max="9" width="14.6640625" customWidth="1"/>
    <col min="10" max="12" width="13.88671875" customWidth="1"/>
    <col min="13" max="13" width="14.6640625" customWidth="1"/>
  </cols>
  <sheetData>
    <row r="1" spans="1:13" x14ac:dyDescent="0.3">
      <c r="A1" s="130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3">
      <c r="A2" s="130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8" x14ac:dyDescent="0.35">
      <c r="A3" s="196" t="str">
        <f>+_xlfn.CONCAT("1.-Número de días de licencia médica presentadas entre Enero y ",Datos!$D$197,"  según género del funcionario afecto, tipo y rango de duración de la licencia médica")</f>
        <v>1.-Número de días de licencia médica presentadas entre Enero y Marzo  según género del funcionario afecto, tipo y rango de duración de la licencia médica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ht="18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3">
      <c r="A5" s="197" t="s">
        <v>537</v>
      </c>
      <c r="B5" s="198" t="s">
        <v>538</v>
      </c>
      <c r="C5" s="199"/>
      <c r="D5" s="199"/>
      <c r="E5" s="199"/>
      <c r="F5" s="199"/>
      <c r="G5" s="199"/>
      <c r="H5" s="199"/>
      <c r="I5" s="200"/>
      <c r="J5" s="201" t="s">
        <v>520</v>
      </c>
      <c r="K5" s="202"/>
      <c r="L5" s="202"/>
      <c r="M5" s="203"/>
    </row>
    <row r="6" spans="1:13" x14ac:dyDescent="0.3">
      <c r="A6" s="197"/>
      <c r="B6" s="207" t="s">
        <v>539</v>
      </c>
      <c r="C6" s="208"/>
      <c r="D6" s="208"/>
      <c r="E6" s="209"/>
      <c r="F6" s="207" t="s">
        <v>522</v>
      </c>
      <c r="G6" s="208"/>
      <c r="H6" s="208"/>
      <c r="I6" s="209"/>
      <c r="J6" s="204"/>
      <c r="K6" s="205"/>
      <c r="L6" s="205"/>
      <c r="M6" s="206"/>
    </row>
    <row r="7" spans="1:13" ht="43.2" x14ac:dyDescent="0.3">
      <c r="A7" s="197"/>
      <c r="B7" s="165" t="s">
        <v>540</v>
      </c>
      <c r="C7" s="166" t="s">
        <v>541</v>
      </c>
      <c r="D7" s="167" t="s">
        <v>542</v>
      </c>
      <c r="E7" s="168" t="s">
        <v>235</v>
      </c>
      <c r="F7" s="165" t="s">
        <v>540</v>
      </c>
      <c r="G7" s="166" t="s">
        <v>541</v>
      </c>
      <c r="H7" s="167" t="s">
        <v>542</v>
      </c>
      <c r="I7" s="168" t="s">
        <v>235</v>
      </c>
      <c r="J7" s="165" t="s">
        <v>540</v>
      </c>
      <c r="K7" s="166" t="s">
        <v>541</v>
      </c>
      <c r="L7" s="167" t="s">
        <v>542</v>
      </c>
      <c r="M7" s="168" t="s">
        <v>235</v>
      </c>
    </row>
    <row r="8" spans="1:13" ht="15.6" x14ac:dyDescent="0.3">
      <c r="A8" s="141" t="s">
        <v>56</v>
      </c>
      <c r="B8" s="142">
        <f>Datos!D111+Datos!D112</f>
        <v>0</v>
      </c>
      <c r="C8" s="143">
        <f>Datos!E111+Datos!E112</f>
        <v>0</v>
      </c>
      <c r="D8" s="144">
        <f>Datos!F111+Datos!F112</f>
        <v>0</v>
      </c>
      <c r="E8" s="145">
        <f t="shared" ref="E8:E15" si="0">SUM(B8:D8)</f>
        <v>0</v>
      </c>
      <c r="F8" s="142">
        <f>Datos!H111+Datos!H112</f>
        <v>0</v>
      </c>
      <c r="G8" s="143">
        <f>Datos!I111+Datos!I112</f>
        <v>0</v>
      </c>
      <c r="H8" s="144">
        <f>Datos!J111+Datos!J112</f>
        <v>0</v>
      </c>
      <c r="I8" s="145">
        <f t="shared" ref="I8:I15" si="1">SUM(F8:H8)</f>
        <v>0</v>
      </c>
      <c r="J8" s="142">
        <f t="shared" ref="J8:L14" si="2">B8+F8</f>
        <v>0</v>
      </c>
      <c r="K8" s="143">
        <f t="shared" si="2"/>
        <v>0</v>
      </c>
      <c r="L8" s="144">
        <f t="shared" si="2"/>
        <v>0</v>
      </c>
      <c r="M8" s="145">
        <f t="shared" ref="M8:M15" si="3">+J8+K8+L8</f>
        <v>0</v>
      </c>
    </row>
    <row r="9" spans="1:13" ht="15.6" x14ac:dyDescent="0.3">
      <c r="A9" s="146" t="s">
        <v>526</v>
      </c>
      <c r="B9" s="147">
        <f>Datos!D113</f>
        <v>0</v>
      </c>
      <c r="C9" s="148">
        <f>Datos!E113</f>
        <v>0</v>
      </c>
      <c r="D9" s="149">
        <f>Datos!F113</f>
        <v>0</v>
      </c>
      <c r="E9" s="150">
        <f t="shared" si="0"/>
        <v>0</v>
      </c>
      <c r="F9" s="147">
        <f>Datos!H113</f>
        <v>0</v>
      </c>
      <c r="G9" s="148">
        <f>Datos!I113</f>
        <v>0</v>
      </c>
      <c r="H9" s="149">
        <f>Datos!J113</f>
        <v>0</v>
      </c>
      <c r="I9" s="150">
        <f t="shared" si="1"/>
        <v>0</v>
      </c>
      <c r="J9" s="147">
        <f t="shared" si="2"/>
        <v>0</v>
      </c>
      <c r="K9" s="148">
        <f t="shared" si="2"/>
        <v>0</v>
      </c>
      <c r="L9" s="149">
        <f t="shared" si="2"/>
        <v>0</v>
      </c>
      <c r="M9" s="150">
        <f t="shared" si="3"/>
        <v>0</v>
      </c>
    </row>
    <row r="10" spans="1:13" ht="15.6" x14ac:dyDescent="0.3">
      <c r="A10" s="146" t="s">
        <v>59</v>
      </c>
      <c r="B10" s="147">
        <f>Datos!D114</f>
        <v>0</v>
      </c>
      <c r="C10" s="148">
        <f>Datos!E114</f>
        <v>0</v>
      </c>
      <c r="D10" s="149">
        <f>Datos!F114</f>
        <v>0</v>
      </c>
      <c r="E10" s="150">
        <f t="shared" si="0"/>
        <v>0</v>
      </c>
      <c r="F10" s="147">
        <f>Datos!H114</f>
        <v>0</v>
      </c>
      <c r="G10" s="148">
        <f>Datos!I114</f>
        <v>0</v>
      </c>
      <c r="H10" s="149">
        <f>Datos!J114</f>
        <v>0</v>
      </c>
      <c r="I10" s="150">
        <f t="shared" si="1"/>
        <v>0</v>
      </c>
      <c r="J10" s="147">
        <f t="shared" si="2"/>
        <v>0</v>
      </c>
      <c r="K10" s="148">
        <f t="shared" si="2"/>
        <v>0</v>
      </c>
      <c r="L10" s="149">
        <f t="shared" si="2"/>
        <v>0</v>
      </c>
      <c r="M10" s="150">
        <f t="shared" si="3"/>
        <v>0</v>
      </c>
    </row>
    <row r="11" spans="1:13" ht="15.6" x14ac:dyDescent="0.3">
      <c r="A11" s="146" t="s">
        <v>543</v>
      </c>
      <c r="B11" s="147">
        <f>Datos!D115+Datos!D116</f>
        <v>0</v>
      </c>
      <c r="C11" s="148">
        <f>Datos!E115+Datos!E116</f>
        <v>0</v>
      </c>
      <c r="D11" s="149">
        <f>Datos!F115+Datos!F116</f>
        <v>0</v>
      </c>
      <c r="E11" s="150">
        <f t="shared" si="0"/>
        <v>0</v>
      </c>
      <c r="F11" s="147">
        <f>Datos!H115+Datos!H116</f>
        <v>0</v>
      </c>
      <c r="G11" s="148">
        <f>Datos!I115+Datos!I116</f>
        <v>0</v>
      </c>
      <c r="H11" s="149">
        <f>Datos!J115+Datos!J116</f>
        <v>0</v>
      </c>
      <c r="I11" s="150">
        <f t="shared" si="1"/>
        <v>0</v>
      </c>
      <c r="J11" s="147">
        <f t="shared" si="2"/>
        <v>0</v>
      </c>
      <c r="K11" s="148">
        <f t="shared" si="2"/>
        <v>0</v>
      </c>
      <c r="L11" s="149">
        <f t="shared" si="2"/>
        <v>0</v>
      </c>
      <c r="M11" s="150">
        <f t="shared" si="3"/>
        <v>0</v>
      </c>
    </row>
    <row r="12" spans="1:13" ht="15.6" x14ac:dyDescent="0.3">
      <c r="A12" s="146" t="s">
        <v>544</v>
      </c>
      <c r="B12" s="147">
        <f>Datos!D117+Datos!D118</f>
        <v>0</v>
      </c>
      <c r="C12" s="148">
        <f>Datos!E117+Datos!E118</f>
        <v>0</v>
      </c>
      <c r="D12" s="149">
        <f>Datos!F117+Datos!F118</f>
        <v>0</v>
      </c>
      <c r="E12" s="150">
        <f t="shared" si="0"/>
        <v>0</v>
      </c>
      <c r="F12" s="147">
        <f>Datos!H117+Datos!H118</f>
        <v>0</v>
      </c>
      <c r="G12" s="148">
        <f>Datos!I117+Datos!I118</f>
        <v>0</v>
      </c>
      <c r="H12" s="149">
        <f>Datos!J117+Datos!J118</f>
        <v>0</v>
      </c>
      <c r="I12" s="150">
        <f t="shared" si="1"/>
        <v>0</v>
      </c>
      <c r="J12" s="147">
        <f t="shared" si="2"/>
        <v>0</v>
      </c>
      <c r="K12" s="148">
        <f t="shared" si="2"/>
        <v>0</v>
      </c>
      <c r="L12" s="149">
        <f t="shared" si="2"/>
        <v>0</v>
      </c>
      <c r="M12" s="150">
        <f t="shared" si="3"/>
        <v>0</v>
      </c>
    </row>
    <row r="13" spans="1:13" ht="15.6" x14ac:dyDescent="0.3">
      <c r="A13" s="146" t="s">
        <v>60</v>
      </c>
      <c r="B13" s="147">
        <f>Datos!D119</f>
        <v>0</v>
      </c>
      <c r="C13" s="148">
        <f>Datos!E119</f>
        <v>0</v>
      </c>
      <c r="D13" s="149">
        <f>Datos!F119</f>
        <v>0</v>
      </c>
      <c r="E13" s="150">
        <f t="shared" si="0"/>
        <v>0</v>
      </c>
      <c r="F13" s="147">
        <f>Datos!H119</f>
        <v>0</v>
      </c>
      <c r="G13" s="148">
        <f>Datos!I119</f>
        <v>0</v>
      </c>
      <c r="H13" s="149">
        <f>Datos!J119</f>
        <v>0</v>
      </c>
      <c r="I13" s="150">
        <f t="shared" si="1"/>
        <v>0</v>
      </c>
      <c r="J13" s="147">
        <f t="shared" si="2"/>
        <v>0</v>
      </c>
      <c r="K13" s="148">
        <f t="shared" si="2"/>
        <v>0</v>
      </c>
      <c r="L13" s="149">
        <f t="shared" si="2"/>
        <v>0</v>
      </c>
      <c r="M13" s="150">
        <f t="shared" si="3"/>
        <v>0</v>
      </c>
    </row>
    <row r="14" spans="1:13" ht="15.6" x14ac:dyDescent="0.3">
      <c r="A14" s="146" t="s">
        <v>548</v>
      </c>
      <c r="B14" s="147">
        <f>SUM(Datos!D121:D124)</f>
        <v>0</v>
      </c>
      <c r="C14" s="148">
        <f>SUM(Datos!E121:E124)</f>
        <v>0</v>
      </c>
      <c r="D14" s="149">
        <f>SUM(Datos!F121:F124)</f>
        <v>0</v>
      </c>
      <c r="E14" s="150">
        <f t="shared" si="0"/>
        <v>0</v>
      </c>
      <c r="F14" s="147">
        <f>SUM(Datos!H121:H124)</f>
        <v>0</v>
      </c>
      <c r="G14" s="148">
        <f>SUM(Datos!I121:I124)</f>
        <v>0</v>
      </c>
      <c r="H14" s="149">
        <f>SUM(Datos!J121:J124)</f>
        <v>0</v>
      </c>
      <c r="I14" s="150">
        <f t="shared" si="1"/>
        <v>0</v>
      </c>
      <c r="J14" s="147">
        <f t="shared" si="2"/>
        <v>0</v>
      </c>
      <c r="K14" s="148">
        <f t="shared" si="2"/>
        <v>0</v>
      </c>
      <c r="L14" s="149">
        <f t="shared" si="2"/>
        <v>0</v>
      </c>
      <c r="M14" s="150">
        <f t="shared" si="3"/>
        <v>0</v>
      </c>
    </row>
    <row r="15" spans="1:13" ht="15.6" x14ac:dyDescent="0.3">
      <c r="A15" s="170" t="s">
        <v>520</v>
      </c>
      <c r="B15" s="171">
        <f>SUM(B8:B14)</f>
        <v>0</v>
      </c>
      <c r="C15" s="172">
        <f>SUM(C8:C14)</f>
        <v>0</v>
      </c>
      <c r="D15" s="173">
        <f>SUM(D8:D14)</f>
        <v>0</v>
      </c>
      <c r="E15" s="174">
        <f t="shared" si="0"/>
        <v>0</v>
      </c>
      <c r="F15" s="171">
        <f>SUM(F8:F14)</f>
        <v>0</v>
      </c>
      <c r="G15" s="172">
        <f>SUM(G8:G14)</f>
        <v>0</v>
      </c>
      <c r="H15" s="173">
        <f>SUM(H8:H14)</f>
        <v>0</v>
      </c>
      <c r="I15" s="174">
        <f t="shared" si="1"/>
        <v>0</v>
      </c>
      <c r="J15" s="171">
        <f>SUM(J8:J14)</f>
        <v>0</v>
      </c>
      <c r="K15" s="172">
        <f>SUM(K8:K14)</f>
        <v>0</v>
      </c>
      <c r="L15" s="173">
        <f>SUM(L8:L14)</f>
        <v>0</v>
      </c>
      <c r="M15" s="174">
        <f t="shared" si="3"/>
        <v>0</v>
      </c>
    </row>
    <row r="16" spans="1:13" ht="15.6" x14ac:dyDescent="0.3">
      <c r="A16" s="169" t="s">
        <v>545</v>
      </c>
      <c r="B16" s="151"/>
      <c r="C16" s="152"/>
      <c r="D16" s="152"/>
      <c r="E16" s="175" t="e">
        <f>+E15/$M$15</f>
        <v>#DIV/0!</v>
      </c>
      <c r="F16" s="151"/>
      <c r="G16" s="152"/>
      <c r="H16" s="152"/>
      <c r="I16" s="175" t="e">
        <f>+I15/$M$15</f>
        <v>#DIV/0!</v>
      </c>
      <c r="J16" s="151"/>
      <c r="K16" s="152"/>
      <c r="L16" s="152"/>
      <c r="M16" s="175" t="e">
        <f>+M15/$M$15</f>
        <v>#DIV/0!</v>
      </c>
    </row>
    <row r="17" spans="1:13" x14ac:dyDescent="0.3">
      <c r="A17" s="13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1:13" ht="18" x14ac:dyDescent="0.35">
      <c r="A18" s="196" t="str">
        <f>_xlfn.CONCAT("2.-Número de licencias médicas presentadas entre Enero y ",Datos!$D$197,", según género del funcionario afecto, tipo y rango de duración de la licencia médica")</f>
        <v>2.-Número de licencias médicas presentadas entre Enero y Marzo, según género del funcionario afecto, tipo y rango de duración de la licencia médica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13" x14ac:dyDescent="0.3">
      <c r="A19" s="13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x14ac:dyDescent="0.3">
      <c r="A20" s="210" t="s">
        <v>38</v>
      </c>
      <c r="B20" s="198" t="s">
        <v>538</v>
      </c>
      <c r="C20" s="199"/>
      <c r="D20" s="199"/>
      <c r="E20" s="199"/>
      <c r="F20" s="199"/>
      <c r="G20" s="199"/>
      <c r="H20" s="199"/>
      <c r="I20" s="200"/>
      <c r="J20" s="201" t="s">
        <v>520</v>
      </c>
      <c r="K20" s="202"/>
      <c r="L20" s="202"/>
      <c r="M20" s="203"/>
    </row>
    <row r="21" spans="1:13" x14ac:dyDescent="0.3">
      <c r="A21" s="210"/>
      <c r="B21" s="207" t="s">
        <v>539</v>
      </c>
      <c r="C21" s="208"/>
      <c r="D21" s="208"/>
      <c r="E21" s="209"/>
      <c r="F21" s="207" t="s">
        <v>522</v>
      </c>
      <c r="G21" s="208"/>
      <c r="H21" s="208"/>
      <c r="I21" s="209"/>
      <c r="J21" s="204"/>
      <c r="K21" s="205"/>
      <c r="L21" s="205"/>
      <c r="M21" s="206"/>
    </row>
    <row r="22" spans="1:13" ht="43.2" x14ac:dyDescent="0.3">
      <c r="A22" s="210"/>
      <c r="B22" s="165" t="s">
        <v>540</v>
      </c>
      <c r="C22" s="166" t="s">
        <v>541</v>
      </c>
      <c r="D22" s="167" t="s">
        <v>542</v>
      </c>
      <c r="E22" s="168" t="s">
        <v>235</v>
      </c>
      <c r="F22" s="165" t="s">
        <v>540</v>
      </c>
      <c r="G22" s="166" t="s">
        <v>541</v>
      </c>
      <c r="H22" s="167" t="s">
        <v>542</v>
      </c>
      <c r="I22" s="168" t="s">
        <v>235</v>
      </c>
      <c r="J22" s="165" t="s">
        <v>540</v>
      </c>
      <c r="K22" s="166" t="s">
        <v>541</v>
      </c>
      <c r="L22" s="167" t="s">
        <v>542</v>
      </c>
      <c r="M22" s="168" t="s">
        <v>235</v>
      </c>
    </row>
    <row r="23" spans="1:13" ht="15.6" x14ac:dyDescent="0.3">
      <c r="A23" s="141" t="s">
        <v>56</v>
      </c>
      <c r="B23" s="142">
        <f>Datos!D134+Datos!D135</f>
        <v>0</v>
      </c>
      <c r="C23" s="143">
        <f>Datos!E134+Datos!E135</f>
        <v>0</v>
      </c>
      <c r="D23" s="144">
        <f>Datos!F134+Datos!F135</f>
        <v>0</v>
      </c>
      <c r="E23" s="145">
        <f t="shared" ref="E23:E30" si="4">SUM(B23:D23)</f>
        <v>0</v>
      </c>
      <c r="F23" s="142">
        <f>Datos!H134+Datos!H135</f>
        <v>0</v>
      </c>
      <c r="G23" s="143">
        <f>Datos!I134+Datos!I135</f>
        <v>0</v>
      </c>
      <c r="H23" s="144">
        <f>Datos!J134+Datos!J135</f>
        <v>0</v>
      </c>
      <c r="I23" s="145">
        <f t="shared" ref="I23:I30" si="5">SUM(F23:H23)</f>
        <v>0</v>
      </c>
      <c r="J23" s="142">
        <f t="shared" ref="J23:L29" si="6">B23+F23</f>
        <v>0</v>
      </c>
      <c r="K23" s="143">
        <f t="shared" si="6"/>
        <v>0</v>
      </c>
      <c r="L23" s="144">
        <f t="shared" si="6"/>
        <v>0</v>
      </c>
      <c r="M23" s="145">
        <f t="shared" ref="M23:M30" si="7">SUM(J23:L23)</f>
        <v>0</v>
      </c>
    </row>
    <row r="24" spans="1:13" ht="15.6" x14ac:dyDescent="0.3">
      <c r="A24" s="146" t="s">
        <v>526</v>
      </c>
      <c r="B24" s="147">
        <f>Datos!D136</f>
        <v>0</v>
      </c>
      <c r="C24" s="148">
        <f>Datos!E136</f>
        <v>0</v>
      </c>
      <c r="D24" s="149">
        <f>Datos!F136</f>
        <v>0</v>
      </c>
      <c r="E24" s="150">
        <f t="shared" si="4"/>
        <v>0</v>
      </c>
      <c r="F24" s="147">
        <f>Datos!H136</f>
        <v>0</v>
      </c>
      <c r="G24" s="148">
        <f>Datos!I136</f>
        <v>0</v>
      </c>
      <c r="H24" s="149">
        <f>Datos!J136</f>
        <v>0</v>
      </c>
      <c r="I24" s="150">
        <f t="shared" si="5"/>
        <v>0</v>
      </c>
      <c r="J24" s="147">
        <f t="shared" si="6"/>
        <v>0</v>
      </c>
      <c r="K24" s="148">
        <f t="shared" si="6"/>
        <v>0</v>
      </c>
      <c r="L24" s="149">
        <f t="shared" si="6"/>
        <v>0</v>
      </c>
      <c r="M24" s="150">
        <f t="shared" si="7"/>
        <v>0</v>
      </c>
    </row>
    <row r="25" spans="1:13" ht="15.6" x14ac:dyDescent="0.3">
      <c r="A25" s="146" t="s">
        <v>59</v>
      </c>
      <c r="B25" s="147">
        <f>Datos!D137</f>
        <v>0</v>
      </c>
      <c r="C25" s="148">
        <f>Datos!E137</f>
        <v>0</v>
      </c>
      <c r="D25" s="149">
        <f>Datos!F137</f>
        <v>0</v>
      </c>
      <c r="E25" s="150">
        <f t="shared" si="4"/>
        <v>0</v>
      </c>
      <c r="F25" s="147">
        <f>Datos!H137</f>
        <v>0</v>
      </c>
      <c r="G25" s="148">
        <f>Datos!I137</f>
        <v>0</v>
      </c>
      <c r="H25" s="149">
        <f>Datos!J137</f>
        <v>0</v>
      </c>
      <c r="I25" s="150">
        <f t="shared" si="5"/>
        <v>0</v>
      </c>
      <c r="J25" s="147">
        <f t="shared" si="6"/>
        <v>0</v>
      </c>
      <c r="K25" s="148">
        <f t="shared" si="6"/>
        <v>0</v>
      </c>
      <c r="L25" s="149">
        <f t="shared" si="6"/>
        <v>0</v>
      </c>
      <c r="M25" s="150">
        <f t="shared" si="7"/>
        <v>0</v>
      </c>
    </row>
    <row r="26" spans="1:13" ht="15.6" x14ac:dyDescent="0.3">
      <c r="A26" s="146" t="s">
        <v>543</v>
      </c>
      <c r="B26" s="147">
        <f>Datos!D138+Datos!D139</f>
        <v>0</v>
      </c>
      <c r="C26" s="148">
        <f>Datos!E138+Datos!E139</f>
        <v>0</v>
      </c>
      <c r="D26" s="149">
        <f>Datos!F138+Datos!F139</f>
        <v>0</v>
      </c>
      <c r="E26" s="150">
        <f t="shared" si="4"/>
        <v>0</v>
      </c>
      <c r="F26" s="147">
        <f>Datos!H138+Datos!H139</f>
        <v>0</v>
      </c>
      <c r="G26" s="148">
        <f>Datos!I138+Datos!I139</f>
        <v>0</v>
      </c>
      <c r="H26" s="149">
        <f>Datos!J138+Datos!J139</f>
        <v>0</v>
      </c>
      <c r="I26" s="150">
        <f t="shared" si="5"/>
        <v>0</v>
      </c>
      <c r="J26" s="147">
        <f t="shared" si="6"/>
        <v>0</v>
      </c>
      <c r="K26" s="148">
        <f t="shared" si="6"/>
        <v>0</v>
      </c>
      <c r="L26" s="149">
        <f t="shared" si="6"/>
        <v>0</v>
      </c>
      <c r="M26" s="150">
        <f t="shared" si="7"/>
        <v>0</v>
      </c>
    </row>
    <row r="27" spans="1:13" ht="15.6" x14ac:dyDescent="0.3">
      <c r="A27" s="146" t="s">
        <v>544</v>
      </c>
      <c r="B27" s="147">
        <f>Datos!D140+Datos!D141</f>
        <v>0</v>
      </c>
      <c r="C27" s="148">
        <f>Datos!E140+Datos!E141</f>
        <v>0</v>
      </c>
      <c r="D27" s="149">
        <f>Datos!F140+Datos!F141</f>
        <v>0</v>
      </c>
      <c r="E27" s="150">
        <f t="shared" si="4"/>
        <v>0</v>
      </c>
      <c r="F27" s="147">
        <f>Datos!H140+Datos!H141</f>
        <v>0</v>
      </c>
      <c r="G27" s="148">
        <f>Datos!I140+Datos!I141</f>
        <v>0</v>
      </c>
      <c r="H27" s="149">
        <f>Datos!J140+Datos!J141</f>
        <v>0</v>
      </c>
      <c r="I27" s="150">
        <f t="shared" si="5"/>
        <v>0</v>
      </c>
      <c r="J27" s="147">
        <f t="shared" si="6"/>
        <v>0</v>
      </c>
      <c r="K27" s="148">
        <f t="shared" si="6"/>
        <v>0</v>
      </c>
      <c r="L27" s="149">
        <f t="shared" si="6"/>
        <v>0</v>
      </c>
      <c r="M27" s="150">
        <f t="shared" si="7"/>
        <v>0</v>
      </c>
    </row>
    <row r="28" spans="1:13" ht="15.6" x14ac:dyDescent="0.3">
      <c r="A28" s="146" t="s">
        <v>60</v>
      </c>
      <c r="B28" s="147">
        <f>+Datos!D142</f>
        <v>0</v>
      </c>
      <c r="C28" s="148">
        <f>+Datos!E142</f>
        <v>0</v>
      </c>
      <c r="D28" s="149">
        <f>+Datos!F142</f>
        <v>0</v>
      </c>
      <c r="E28" s="150">
        <f t="shared" si="4"/>
        <v>0</v>
      </c>
      <c r="F28" s="147">
        <f>+Datos!H142</f>
        <v>0</v>
      </c>
      <c r="G28" s="148">
        <f>+Datos!I142</f>
        <v>0</v>
      </c>
      <c r="H28" s="149">
        <f>+Datos!J142</f>
        <v>0</v>
      </c>
      <c r="I28" s="150">
        <f t="shared" si="5"/>
        <v>0</v>
      </c>
      <c r="J28" s="147">
        <f t="shared" si="6"/>
        <v>0</v>
      </c>
      <c r="K28" s="148">
        <f t="shared" si="6"/>
        <v>0</v>
      </c>
      <c r="L28" s="149">
        <f t="shared" si="6"/>
        <v>0</v>
      </c>
      <c r="M28" s="150">
        <f t="shared" si="7"/>
        <v>0</v>
      </c>
    </row>
    <row r="29" spans="1:13" ht="15.6" x14ac:dyDescent="0.3">
      <c r="A29" s="146" t="s">
        <v>548</v>
      </c>
      <c r="B29" s="147">
        <f>SUM(Datos!D144:D147)</f>
        <v>0</v>
      </c>
      <c r="C29" s="148">
        <f>SUM(Datos!E144:E147)</f>
        <v>0</v>
      </c>
      <c r="D29" s="149">
        <f>SUM(Datos!F144:F147)</f>
        <v>0</v>
      </c>
      <c r="E29" s="150">
        <f t="shared" si="4"/>
        <v>0</v>
      </c>
      <c r="F29" s="147">
        <f>SUM(Datos!H144:H147)</f>
        <v>0</v>
      </c>
      <c r="G29" s="148">
        <f>SUM(Datos!I144:I147)</f>
        <v>0</v>
      </c>
      <c r="H29" s="149">
        <f>SUM(Datos!J144:J147)</f>
        <v>0</v>
      </c>
      <c r="I29" s="150">
        <f t="shared" si="5"/>
        <v>0</v>
      </c>
      <c r="J29" s="147">
        <f t="shared" si="6"/>
        <v>0</v>
      </c>
      <c r="K29" s="148">
        <f t="shared" si="6"/>
        <v>0</v>
      </c>
      <c r="L29" s="149">
        <f t="shared" si="6"/>
        <v>0</v>
      </c>
      <c r="M29" s="150">
        <f t="shared" si="7"/>
        <v>0</v>
      </c>
    </row>
    <row r="30" spans="1:13" ht="15.6" x14ac:dyDescent="0.3">
      <c r="A30" s="170" t="s">
        <v>520</v>
      </c>
      <c r="B30" s="171">
        <f>SUM(B23:B29)</f>
        <v>0</v>
      </c>
      <c r="C30" s="172">
        <f>SUM(C23:C29)</f>
        <v>0</v>
      </c>
      <c r="D30" s="173">
        <f>SUM(D23:D29)</f>
        <v>0</v>
      </c>
      <c r="E30" s="174">
        <f t="shared" si="4"/>
        <v>0</v>
      </c>
      <c r="F30" s="171">
        <f>SUM(F23:F29)</f>
        <v>0</v>
      </c>
      <c r="G30" s="172">
        <f>SUM(G23:G29)</f>
        <v>0</v>
      </c>
      <c r="H30" s="173">
        <f>SUM(H23:H29)</f>
        <v>0</v>
      </c>
      <c r="I30" s="174">
        <f t="shared" si="5"/>
        <v>0</v>
      </c>
      <c r="J30" s="171">
        <f>SUM(J23:J29)</f>
        <v>0</v>
      </c>
      <c r="K30" s="172">
        <f>SUM(K23:K29)</f>
        <v>0</v>
      </c>
      <c r="L30" s="173">
        <f>SUM(L23:L29)</f>
        <v>0</v>
      </c>
      <c r="M30" s="174">
        <f t="shared" si="7"/>
        <v>0</v>
      </c>
    </row>
    <row r="31" spans="1:13" ht="15.6" x14ac:dyDescent="0.3">
      <c r="A31" s="177" t="s">
        <v>547</v>
      </c>
      <c r="B31" s="153"/>
      <c r="C31" s="154"/>
      <c r="D31" s="154"/>
      <c r="E31" s="176">
        <f>+Datos!$AB$2</f>
        <v>0</v>
      </c>
      <c r="F31" s="153"/>
      <c r="G31" s="154"/>
      <c r="H31" s="154"/>
      <c r="I31" s="176">
        <f>+Datos!$AB$1</f>
        <v>0</v>
      </c>
      <c r="J31" s="153"/>
      <c r="K31" s="154"/>
      <c r="L31" s="154"/>
      <c r="M31" s="176">
        <f>+I31+E31</f>
        <v>0</v>
      </c>
    </row>
    <row r="32" spans="1:13" x14ac:dyDescent="0.3">
      <c r="A32" s="13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t="18" x14ac:dyDescent="0.35">
      <c r="A33" s="196" t="str">
        <f>_xlfn.CONCAT("3.-Número de licencias médicas presentadas entre Enero y ",Datos!$D$197," con reembolso, según género del funcionario afecto, tipo y rango de duración de la licencia médica")</f>
        <v>3.-Número de licencias médicas presentadas entre Enero y Marzo con reembolso, según género del funcionario afecto, tipo y rango de duración de la licencia médica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</row>
    <row r="34" spans="1:13" x14ac:dyDescent="0.3">
      <c r="A34" s="13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x14ac:dyDescent="0.3">
      <c r="A35" s="210" t="s">
        <v>38</v>
      </c>
      <c r="B35" s="198" t="s">
        <v>538</v>
      </c>
      <c r="C35" s="199"/>
      <c r="D35" s="199"/>
      <c r="E35" s="199"/>
      <c r="F35" s="199"/>
      <c r="G35" s="199"/>
      <c r="H35" s="199"/>
      <c r="I35" s="200"/>
      <c r="J35" s="201" t="s">
        <v>520</v>
      </c>
      <c r="K35" s="202"/>
      <c r="L35" s="202"/>
      <c r="M35" s="203"/>
    </row>
    <row r="36" spans="1:13" x14ac:dyDescent="0.3">
      <c r="A36" s="210"/>
      <c r="B36" s="207" t="s">
        <v>539</v>
      </c>
      <c r="C36" s="208"/>
      <c r="D36" s="208"/>
      <c r="E36" s="209"/>
      <c r="F36" s="207" t="s">
        <v>522</v>
      </c>
      <c r="G36" s="208"/>
      <c r="H36" s="208"/>
      <c r="I36" s="209"/>
      <c r="J36" s="204"/>
      <c r="K36" s="205"/>
      <c r="L36" s="205"/>
      <c r="M36" s="206"/>
    </row>
    <row r="37" spans="1:13" ht="43.2" x14ac:dyDescent="0.3">
      <c r="A37" s="210"/>
      <c r="B37" s="165" t="s">
        <v>540</v>
      </c>
      <c r="C37" s="166" t="s">
        <v>541</v>
      </c>
      <c r="D37" s="167" t="s">
        <v>542</v>
      </c>
      <c r="E37" s="168" t="s">
        <v>235</v>
      </c>
      <c r="F37" s="165" t="s">
        <v>540</v>
      </c>
      <c r="G37" s="166" t="s">
        <v>541</v>
      </c>
      <c r="H37" s="167" t="s">
        <v>542</v>
      </c>
      <c r="I37" s="168" t="s">
        <v>235</v>
      </c>
      <c r="J37" s="165" t="s">
        <v>540</v>
      </c>
      <c r="K37" s="166" t="s">
        <v>541</v>
      </c>
      <c r="L37" s="167" t="s">
        <v>542</v>
      </c>
      <c r="M37" s="168" t="s">
        <v>235</v>
      </c>
    </row>
    <row r="38" spans="1:13" ht="15.6" x14ac:dyDescent="0.3">
      <c r="A38" s="141" t="s">
        <v>56</v>
      </c>
      <c r="B38" s="142">
        <f>+Datos!D157+Datos!D158</f>
        <v>0</v>
      </c>
      <c r="C38" s="143">
        <f>+Datos!E157+Datos!E158</f>
        <v>0</v>
      </c>
      <c r="D38" s="144">
        <f>+Datos!F157+Datos!F158</f>
        <v>0</v>
      </c>
      <c r="E38" s="145">
        <f t="shared" ref="E38:E45" si="8">SUM(B38:D38)</f>
        <v>0</v>
      </c>
      <c r="F38" s="142">
        <f>+Datos!H157+Datos!H158</f>
        <v>0</v>
      </c>
      <c r="G38" s="143">
        <f>+Datos!I157+Datos!I158</f>
        <v>0</v>
      </c>
      <c r="H38" s="144">
        <f>+Datos!J157+Datos!J158</f>
        <v>0</v>
      </c>
      <c r="I38" s="145">
        <f t="shared" ref="I38:I45" si="9">SUM(F38:H38)</f>
        <v>0</v>
      </c>
      <c r="J38" s="142">
        <f t="shared" ref="J38:L44" si="10">B38+F38</f>
        <v>0</v>
      </c>
      <c r="K38" s="143">
        <f t="shared" si="10"/>
        <v>0</v>
      </c>
      <c r="L38" s="144">
        <f t="shared" si="10"/>
        <v>0</v>
      </c>
      <c r="M38" s="145">
        <f t="shared" ref="M38:M45" si="11">SUM(J38:L38)</f>
        <v>0</v>
      </c>
    </row>
    <row r="39" spans="1:13" ht="15.6" x14ac:dyDescent="0.3">
      <c r="A39" s="146" t="s">
        <v>526</v>
      </c>
      <c r="B39" s="147">
        <f>+Datos!D159</f>
        <v>0</v>
      </c>
      <c r="C39" s="148">
        <f>+Datos!E159</f>
        <v>0</v>
      </c>
      <c r="D39" s="149">
        <f>+Datos!F159</f>
        <v>0</v>
      </c>
      <c r="E39" s="150">
        <f t="shared" si="8"/>
        <v>0</v>
      </c>
      <c r="F39" s="147">
        <f>+Datos!H159</f>
        <v>0</v>
      </c>
      <c r="G39" s="148">
        <f>+Datos!I159</f>
        <v>0</v>
      </c>
      <c r="H39" s="149">
        <f>+Datos!J159</f>
        <v>0</v>
      </c>
      <c r="I39" s="150">
        <f t="shared" si="9"/>
        <v>0</v>
      </c>
      <c r="J39" s="147">
        <f t="shared" si="10"/>
        <v>0</v>
      </c>
      <c r="K39" s="148">
        <f t="shared" si="10"/>
        <v>0</v>
      </c>
      <c r="L39" s="149">
        <f t="shared" si="10"/>
        <v>0</v>
      </c>
      <c r="M39" s="150">
        <f t="shared" si="11"/>
        <v>0</v>
      </c>
    </row>
    <row r="40" spans="1:13" ht="15.6" x14ac:dyDescent="0.3">
      <c r="A40" s="146" t="s">
        <v>59</v>
      </c>
      <c r="B40" s="147">
        <f>+Datos!D160</f>
        <v>0</v>
      </c>
      <c r="C40" s="148">
        <f>+Datos!E160</f>
        <v>0</v>
      </c>
      <c r="D40" s="149">
        <f>+Datos!F160</f>
        <v>0</v>
      </c>
      <c r="E40" s="150">
        <f t="shared" si="8"/>
        <v>0</v>
      </c>
      <c r="F40" s="147">
        <f>+Datos!H160</f>
        <v>0</v>
      </c>
      <c r="G40" s="148">
        <f>+Datos!I160</f>
        <v>0</v>
      </c>
      <c r="H40" s="149">
        <f>+Datos!J160</f>
        <v>0</v>
      </c>
      <c r="I40" s="150">
        <f t="shared" si="9"/>
        <v>0</v>
      </c>
      <c r="J40" s="147">
        <f t="shared" si="10"/>
        <v>0</v>
      </c>
      <c r="K40" s="148">
        <f t="shared" si="10"/>
        <v>0</v>
      </c>
      <c r="L40" s="149">
        <f t="shared" si="10"/>
        <v>0</v>
      </c>
      <c r="M40" s="150">
        <f t="shared" si="11"/>
        <v>0</v>
      </c>
    </row>
    <row r="41" spans="1:13" ht="15.6" x14ac:dyDescent="0.3">
      <c r="A41" s="146" t="s">
        <v>543</v>
      </c>
      <c r="B41" s="147">
        <f>+Datos!D161+Datos!D162</f>
        <v>0</v>
      </c>
      <c r="C41" s="148">
        <f>+Datos!E161+Datos!E162</f>
        <v>0</v>
      </c>
      <c r="D41" s="149">
        <f>+Datos!F161+Datos!F162</f>
        <v>0</v>
      </c>
      <c r="E41" s="150">
        <f t="shared" si="8"/>
        <v>0</v>
      </c>
      <c r="F41" s="147">
        <f>+Datos!H161+Datos!H162</f>
        <v>0</v>
      </c>
      <c r="G41" s="148">
        <f>+Datos!I161+Datos!I162</f>
        <v>0</v>
      </c>
      <c r="H41" s="149">
        <f>+Datos!J161+Datos!J162</f>
        <v>0</v>
      </c>
      <c r="I41" s="150">
        <f t="shared" si="9"/>
        <v>0</v>
      </c>
      <c r="J41" s="147">
        <f t="shared" si="10"/>
        <v>0</v>
      </c>
      <c r="K41" s="148">
        <f t="shared" si="10"/>
        <v>0</v>
      </c>
      <c r="L41" s="149">
        <f t="shared" si="10"/>
        <v>0</v>
      </c>
      <c r="M41" s="150">
        <f t="shared" si="11"/>
        <v>0</v>
      </c>
    </row>
    <row r="42" spans="1:13" ht="15.6" x14ac:dyDescent="0.3">
      <c r="A42" s="146" t="s">
        <v>544</v>
      </c>
      <c r="B42" s="147">
        <f>+Datos!D163+Datos!D164</f>
        <v>0</v>
      </c>
      <c r="C42" s="148">
        <f>+Datos!E163+Datos!E164</f>
        <v>0</v>
      </c>
      <c r="D42" s="149">
        <f>+Datos!F163+Datos!F164</f>
        <v>0</v>
      </c>
      <c r="E42" s="150">
        <f t="shared" si="8"/>
        <v>0</v>
      </c>
      <c r="F42" s="147">
        <f>+Datos!H163+Datos!H164</f>
        <v>0</v>
      </c>
      <c r="G42" s="148">
        <f>+Datos!I163+Datos!I164</f>
        <v>0</v>
      </c>
      <c r="H42" s="149">
        <f>+Datos!J163+Datos!J164</f>
        <v>0</v>
      </c>
      <c r="I42" s="150">
        <f t="shared" si="9"/>
        <v>0</v>
      </c>
      <c r="J42" s="147">
        <f t="shared" si="10"/>
        <v>0</v>
      </c>
      <c r="K42" s="148">
        <f t="shared" si="10"/>
        <v>0</v>
      </c>
      <c r="L42" s="149">
        <f t="shared" si="10"/>
        <v>0</v>
      </c>
      <c r="M42" s="150">
        <f t="shared" si="11"/>
        <v>0</v>
      </c>
    </row>
    <row r="43" spans="1:13" ht="15.6" x14ac:dyDescent="0.3">
      <c r="A43" s="146" t="s">
        <v>60</v>
      </c>
      <c r="B43" s="147">
        <f>+Datos!D165</f>
        <v>0</v>
      </c>
      <c r="C43" s="148">
        <f>+Datos!E165</f>
        <v>0</v>
      </c>
      <c r="D43" s="149">
        <f>+Datos!F165</f>
        <v>0</v>
      </c>
      <c r="E43" s="150">
        <f t="shared" si="8"/>
        <v>0</v>
      </c>
      <c r="F43" s="147">
        <f>+Datos!H165</f>
        <v>0</v>
      </c>
      <c r="G43" s="148">
        <f>+Datos!I165</f>
        <v>0</v>
      </c>
      <c r="H43" s="149">
        <f>+Datos!J165</f>
        <v>0</v>
      </c>
      <c r="I43" s="150">
        <f t="shared" si="9"/>
        <v>0</v>
      </c>
      <c r="J43" s="147">
        <f t="shared" si="10"/>
        <v>0</v>
      </c>
      <c r="K43" s="148">
        <f t="shared" si="10"/>
        <v>0</v>
      </c>
      <c r="L43" s="149">
        <f t="shared" si="10"/>
        <v>0</v>
      </c>
      <c r="M43" s="150">
        <f t="shared" si="11"/>
        <v>0</v>
      </c>
    </row>
    <row r="44" spans="1:13" ht="15.6" x14ac:dyDescent="0.3">
      <c r="A44" s="146" t="s">
        <v>548</v>
      </c>
      <c r="B44" s="147">
        <f>+Datos!D189+Datos!D190+Datos!D191+Datos!D192</f>
        <v>0</v>
      </c>
      <c r="C44" s="148">
        <f>+Datos!E189+Datos!E190+Datos!E191+Datos!E192</f>
        <v>0</v>
      </c>
      <c r="D44" s="149">
        <f>+Datos!F189+Datos!F190+Datos!F191+Datos!F192</f>
        <v>0</v>
      </c>
      <c r="E44" s="150">
        <f t="shared" si="8"/>
        <v>0</v>
      </c>
      <c r="F44" s="147">
        <f>+Datos!H189+Datos!H190+Datos!H191+Datos!H192</f>
        <v>0</v>
      </c>
      <c r="G44" s="148">
        <f>+Datos!I189+Datos!I190+Datos!I191+Datos!I192</f>
        <v>0</v>
      </c>
      <c r="H44" s="149">
        <f>+Datos!J189+Datos!J190+Datos!J191+Datos!J192</f>
        <v>0</v>
      </c>
      <c r="I44" s="150">
        <f t="shared" si="9"/>
        <v>0</v>
      </c>
      <c r="J44" s="147">
        <f t="shared" si="10"/>
        <v>0</v>
      </c>
      <c r="K44" s="148">
        <f t="shared" si="10"/>
        <v>0</v>
      </c>
      <c r="L44" s="149">
        <f t="shared" si="10"/>
        <v>0</v>
      </c>
      <c r="M44" s="150">
        <f t="shared" si="11"/>
        <v>0</v>
      </c>
    </row>
    <row r="45" spans="1:13" ht="15.6" x14ac:dyDescent="0.3">
      <c r="A45" s="170" t="s">
        <v>520</v>
      </c>
      <c r="B45" s="171">
        <f>SUM(B38:B44)</f>
        <v>0</v>
      </c>
      <c r="C45" s="172">
        <f>SUM(C38:C44)</f>
        <v>0</v>
      </c>
      <c r="D45" s="173">
        <f>SUM(D38:D44)</f>
        <v>0</v>
      </c>
      <c r="E45" s="174">
        <f t="shared" si="8"/>
        <v>0</v>
      </c>
      <c r="F45" s="171">
        <f>SUM(F38:F44)</f>
        <v>0</v>
      </c>
      <c r="G45" s="172">
        <f>SUM(G38:G44)</f>
        <v>0</v>
      </c>
      <c r="H45" s="173">
        <f>SUM(H38:H44)</f>
        <v>0</v>
      </c>
      <c r="I45" s="174">
        <f t="shared" si="9"/>
        <v>0</v>
      </c>
      <c r="J45" s="171">
        <f>SUM(J38:J44)</f>
        <v>0</v>
      </c>
      <c r="K45" s="172">
        <f>SUM(K38:K44)</f>
        <v>0</v>
      </c>
      <c r="L45" s="173">
        <f>SUM(L38:L44)</f>
        <v>0</v>
      </c>
      <c r="M45" s="174">
        <f t="shared" si="11"/>
        <v>0</v>
      </c>
    </row>
    <row r="46" spans="1:13" ht="15.6" x14ac:dyDescent="0.3">
      <c r="A46" s="182" t="s">
        <v>546</v>
      </c>
      <c r="B46" s="153"/>
      <c r="C46" s="154"/>
      <c r="D46" s="154"/>
      <c r="E46" s="175" t="e">
        <f>+E45/E30</f>
        <v>#DIV/0!</v>
      </c>
      <c r="F46" s="153"/>
      <c r="G46" s="154"/>
      <c r="H46" s="154"/>
      <c r="I46" s="175" t="e">
        <f>+I45/I30</f>
        <v>#DIV/0!</v>
      </c>
      <c r="J46" s="153"/>
      <c r="K46" s="154"/>
      <c r="L46" s="154"/>
      <c r="M46" s="175" t="e">
        <f>+M45/M30</f>
        <v>#DIV/0!</v>
      </c>
    </row>
    <row r="47" spans="1:13" ht="15.6" x14ac:dyDescent="0.3">
      <c r="A47" s="140"/>
      <c r="B47" s="140"/>
      <c r="C47" s="140"/>
      <c r="D47" s="140"/>
      <c r="E47" s="155"/>
      <c r="F47" s="140"/>
      <c r="G47" s="140"/>
      <c r="H47" s="140"/>
      <c r="I47" s="155"/>
      <c r="J47" s="140"/>
      <c r="K47" s="140"/>
      <c r="L47" s="140"/>
      <c r="M47" s="155"/>
    </row>
    <row r="48" spans="1:13" ht="18" x14ac:dyDescent="0.3">
      <c r="A48" s="211" t="str">
        <f>_xlfn.CONCAT("4.-Monto ($) recuperado total de las licencias médicas presentadas entre Enero y ",Datos!$D$197,", según género del funcionario afecto, tipo y rango de duración de la licencia médica")</f>
        <v>4.-Monto ($) recuperado total de las licencias médicas presentadas entre Enero y Marzo, según género del funcionario afecto, tipo y rango de duración de la licencia médica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</row>
    <row r="49" spans="1:13" x14ac:dyDescent="0.3">
      <c r="A49" s="130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1:13" x14ac:dyDescent="0.3">
      <c r="A50" s="210" t="s">
        <v>38</v>
      </c>
      <c r="B50" s="198" t="s">
        <v>538</v>
      </c>
      <c r="C50" s="199"/>
      <c r="D50" s="199"/>
      <c r="E50" s="199"/>
      <c r="F50" s="199"/>
      <c r="G50" s="199"/>
      <c r="H50" s="199"/>
      <c r="I50" s="200"/>
      <c r="J50" s="201" t="s">
        <v>520</v>
      </c>
      <c r="K50" s="202"/>
      <c r="L50" s="202"/>
      <c r="M50" s="203"/>
    </row>
    <row r="51" spans="1:13" x14ac:dyDescent="0.3">
      <c r="A51" s="210"/>
      <c r="B51" s="207" t="s">
        <v>539</v>
      </c>
      <c r="C51" s="208"/>
      <c r="D51" s="208"/>
      <c r="E51" s="209"/>
      <c r="F51" s="207" t="s">
        <v>522</v>
      </c>
      <c r="G51" s="208"/>
      <c r="H51" s="208"/>
      <c r="I51" s="209"/>
      <c r="J51" s="204"/>
      <c r="K51" s="205"/>
      <c r="L51" s="205"/>
      <c r="M51" s="206"/>
    </row>
    <row r="52" spans="1:13" ht="43.2" x14ac:dyDescent="0.3">
      <c r="A52" s="210"/>
      <c r="B52" s="165" t="s">
        <v>540</v>
      </c>
      <c r="C52" s="166" t="s">
        <v>541</v>
      </c>
      <c r="D52" s="167" t="s">
        <v>542</v>
      </c>
      <c r="E52" s="168" t="s">
        <v>235</v>
      </c>
      <c r="F52" s="165" t="s">
        <v>540</v>
      </c>
      <c r="G52" s="166" t="s">
        <v>541</v>
      </c>
      <c r="H52" s="167" t="s">
        <v>542</v>
      </c>
      <c r="I52" s="168" t="s">
        <v>235</v>
      </c>
      <c r="J52" s="165" t="s">
        <v>540</v>
      </c>
      <c r="K52" s="166" t="s">
        <v>541</v>
      </c>
      <c r="L52" s="167" t="s">
        <v>542</v>
      </c>
      <c r="M52" s="168" t="s">
        <v>235</v>
      </c>
    </row>
    <row r="53" spans="1:13" ht="15.6" x14ac:dyDescent="0.3">
      <c r="A53" s="141" t="s">
        <v>56</v>
      </c>
      <c r="B53" s="156">
        <f>Datos!D179+Datos!D180</f>
        <v>0</v>
      </c>
      <c r="C53" s="157">
        <f>Datos!E179+Datos!E180</f>
        <v>0</v>
      </c>
      <c r="D53" s="158">
        <f>Datos!F179+Datos!F180</f>
        <v>0</v>
      </c>
      <c r="E53" s="159">
        <f t="shared" ref="E53:E60" si="12">SUM(B53:D53)</f>
        <v>0</v>
      </c>
      <c r="F53" s="156">
        <f>Datos!H179+Datos!H180</f>
        <v>0</v>
      </c>
      <c r="G53" s="157">
        <f>Datos!I179+Datos!I180</f>
        <v>0</v>
      </c>
      <c r="H53" s="158">
        <f>Datos!J179+Datos!J180</f>
        <v>0</v>
      </c>
      <c r="I53" s="159">
        <f t="shared" ref="I53:I60" si="13">SUM(F53:H53)</f>
        <v>0</v>
      </c>
      <c r="J53" s="156">
        <f t="shared" ref="J53:L59" si="14">B53+F53</f>
        <v>0</v>
      </c>
      <c r="K53" s="157">
        <f t="shared" si="14"/>
        <v>0</v>
      </c>
      <c r="L53" s="158">
        <f t="shared" si="14"/>
        <v>0</v>
      </c>
      <c r="M53" s="159">
        <f t="shared" ref="M53:M60" si="15">SUM(J53:L53)</f>
        <v>0</v>
      </c>
    </row>
    <row r="54" spans="1:13" ht="15.6" x14ac:dyDescent="0.3">
      <c r="A54" s="146" t="s">
        <v>526</v>
      </c>
      <c r="B54" s="160">
        <f>Datos!D181</f>
        <v>0</v>
      </c>
      <c r="C54" s="161">
        <f>Datos!E181</f>
        <v>0</v>
      </c>
      <c r="D54" s="162">
        <f>Datos!F181</f>
        <v>0</v>
      </c>
      <c r="E54" s="163">
        <f t="shared" si="12"/>
        <v>0</v>
      </c>
      <c r="F54" s="160">
        <f>Datos!H181</f>
        <v>0</v>
      </c>
      <c r="G54" s="161">
        <f>Datos!I181</f>
        <v>0</v>
      </c>
      <c r="H54" s="162">
        <f>Datos!J181</f>
        <v>0</v>
      </c>
      <c r="I54" s="163">
        <f t="shared" si="13"/>
        <v>0</v>
      </c>
      <c r="J54" s="160">
        <f t="shared" si="14"/>
        <v>0</v>
      </c>
      <c r="K54" s="161">
        <f t="shared" si="14"/>
        <v>0</v>
      </c>
      <c r="L54" s="162">
        <f t="shared" si="14"/>
        <v>0</v>
      </c>
      <c r="M54" s="163">
        <f t="shared" si="15"/>
        <v>0</v>
      </c>
    </row>
    <row r="55" spans="1:13" ht="15.6" x14ac:dyDescent="0.3">
      <c r="A55" s="146" t="s">
        <v>59</v>
      </c>
      <c r="B55" s="160">
        <f>Datos!D182</f>
        <v>0</v>
      </c>
      <c r="C55" s="161">
        <f>Datos!E182</f>
        <v>0</v>
      </c>
      <c r="D55" s="162">
        <f>Datos!F182</f>
        <v>0</v>
      </c>
      <c r="E55" s="163">
        <f t="shared" si="12"/>
        <v>0</v>
      </c>
      <c r="F55" s="160">
        <f>Datos!H182</f>
        <v>0</v>
      </c>
      <c r="G55" s="161">
        <f>Datos!I182</f>
        <v>0</v>
      </c>
      <c r="H55" s="162">
        <f>Datos!J182</f>
        <v>0</v>
      </c>
      <c r="I55" s="163">
        <f t="shared" si="13"/>
        <v>0</v>
      </c>
      <c r="J55" s="160">
        <f t="shared" si="14"/>
        <v>0</v>
      </c>
      <c r="K55" s="161">
        <f t="shared" si="14"/>
        <v>0</v>
      </c>
      <c r="L55" s="162">
        <f t="shared" si="14"/>
        <v>0</v>
      </c>
      <c r="M55" s="163">
        <f t="shared" si="15"/>
        <v>0</v>
      </c>
    </row>
    <row r="56" spans="1:13" ht="15.6" x14ac:dyDescent="0.3">
      <c r="A56" s="146" t="s">
        <v>543</v>
      </c>
      <c r="B56" s="160">
        <f>Datos!D183+Datos!D184</f>
        <v>0</v>
      </c>
      <c r="C56" s="161">
        <f>Datos!E183+Datos!E184</f>
        <v>0</v>
      </c>
      <c r="D56" s="162">
        <f>Datos!F183+Datos!F184</f>
        <v>0</v>
      </c>
      <c r="E56" s="163">
        <f t="shared" si="12"/>
        <v>0</v>
      </c>
      <c r="F56" s="160">
        <f>Datos!H183+Datos!H184</f>
        <v>0</v>
      </c>
      <c r="G56" s="161">
        <f>Datos!I183+Datos!I184</f>
        <v>0</v>
      </c>
      <c r="H56" s="162">
        <f>Datos!J183+Datos!J184</f>
        <v>0</v>
      </c>
      <c r="I56" s="163">
        <f t="shared" si="13"/>
        <v>0</v>
      </c>
      <c r="J56" s="160">
        <f t="shared" si="14"/>
        <v>0</v>
      </c>
      <c r="K56" s="161">
        <f t="shared" si="14"/>
        <v>0</v>
      </c>
      <c r="L56" s="162">
        <f t="shared" si="14"/>
        <v>0</v>
      </c>
      <c r="M56" s="163">
        <f t="shared" si="15"/>
        <v>0</v>
      </c>
    </row>
    <row r="57" spans="1:13" ht="15.6" x14ac:dyDescent="0.3">
      <c r="A57" s="146" t="s">
        <v>544</v>
      </c>
      <c r="B57" s="160">
        <f>Datos!D185+Datos!D186</f>
        <v>0</v>
      </c>
      <c r="C57" s="161">
        <f>Datos!E185+Datos!E186</f>
        <v>0</v>
      </c>
      <c r="D57" s="162">
        <f>Datos!F185+Datos!F186</f>
        <v>0</v>
      </c>
      <c r="E57" s="163">
        <f t="shared" si="12"/>
        <v>0</v>
      </c>
      <c r="F57" s="160">
        <f>Datos!H185+Datos!H186</f>
        <v>0</v>
      </c>
      <c r="G57" s="161">
        <f>Datos!I185+Datos!I186</f>
        <v>0</v>
      </c>
      <c r="H57" s="162">
        <f>Datos!J185+Datos!J186</f>
        <v>0</v>
      </c>
      <c r="I57" s="163">
        <f t="shared" si="13"/>
        <v>0</v>
      </c>
      <c r="J57" s="160">
        <f t="shared" si="14"/>
        <v>0</v>
      </c>
      <c r="K57" s="161">
        <f t="shared" si="14"/>
        <v>0</v>
      </c>
      <c r="L57" s="162">
        <f t="shared" si="14"/>
        <v>0</v>
      </c>
      <c r="M57" s="163">
        <f t="shared" si="15"/>
        <v>0</v>
      </c>
    </row>
    <row r="58" spans="1:13" ht="15.6" x14ac:dyDescent="0.3">
      <c r="A58" s="146" t="s">
        <v>60</v>
      </c>
      <c r="B58" s="160">
        <f>Datos!D187</f>
        <v>0</v>
      </c>
      <c r="C58" s="161">
        <f>Datos!E187</f>
        <v>0</v>
      </c>
      <c r="D58" s="162">
        <f>Datos!F187</f>
        <v>0</v>
      </c>
      <c r="E58" s="163">
        <f t="shared" si="12"/>
        <v>0</v>
      </c>
      <c r="F58" s="160">
        <f>Datos!H187</f>
        <v>0</v>
      </c>
      <c r="G58" s="161">
        <f>Datos!I187</f>
        <v>0</v>
      </c>
      <c r="H58" s="162">
        <f>Datos!J187</f>
        <v>0</v>
      </c>
      <c r="I58" s="163">
        <f t="shared" si="13"/>
        <v>0</v>
      </c>
      <c r="J58" s="160">
        <f t="shared" si="14"/>
        <v>0</v>
      </c>
      <c r="K58" s="161">
        <f t="shared" si="14"/>
        <v>0</v>
      </c>
      <c r="L58" s="162">
        <f t="shared" si="14"/>
        <v>0</v>
      </c>
      <c r="M58" s="163">
        <f t="shared" si="15"/>
        <v>0</v>
      </c>
    </row>
    <row r="59" spans="1:13" ht="15.6" x14ac:dyDescent="0.3">
      <c r="A59" s="146" t="s">
        <v>548</v>
      </c>
      <c r="B59" s="160">
        <f>SUM(Datos!D189:D192)</f>
        <v>0</v>
      </c>
      <c r="C59" s="161">
        <f>SUM(Datos!E189:E192)</f>
        <v>0</v>
      </c>
      <c r="D59" s="162">
        <f>SUM(Datos!F189:F192)</f>
        <v>0</v>
      </c>
      <c r="E59" s="163">
        <f t="shared" si="12"/>
        <v>0</v>
      </c>
      <c r="F59" s="160">
        <f>SUM(Datos!H189:H192)</f>
        <v>0</v>
      </c>
      <c r="G59" s="161">
        <f>SUM(Datos!I189:I192)</f>
        <v>0</v>
      </c>
      <c r="H59" s="162">
        <f>SUM(Datos!J189:J192)</f>
        <v>0</v>
      </c>
      <c r="I59" s="163">
        <f t="shared" si="13"/>
        <v>0</v>
      </c>
      <c r="J59" s="160">
        <f t="shared" si="14"/>
        <v>0</v>
      </c>
      <c r="K59" s="161">
        <f t="shared" si="14"/>
        <v>0</v>
      </c>
      <c r="L59" s="162">
        <f t="shared" si="14"/>
        <v>0</v>
      </c>
      <c r="M59" s="163">
        <f t="shared" si="15"/>
        <v>0</v>
      </c>
    </row>
    <row r="60" spans="1:13" ht="15.6" x14ac:dyDescent="0.3">
      <c r="A60" s="170" t="s">
        <v>520</v>
      </c>
      <c r="B60" s="178">
        <f>SUM(B53:B59)</f>
        <v>0</v>
      </c>
      <c r="C60" s="179">
        <f>SUM(C53:C59)</f>
        <v>0</v>
      </c>
      <c r="D60" s="180">
        <f>SUM(D53:D59)</f>
        <v>0</v>
      </c>
      <c r="E60" s="181">
        <f t="shared" si="12"/>
        <v>0</v>
      </c>
      <c r="F60" s="178">
        <f>SUM(F53:F59)</f>
        <v>0</v>
      </c>
      <c r="G60" s="179">
        <f>SUM(G53:G59)</f>
        <v>0</v>
      </c>
      <c r="H60" s="180">
        <f>SUM(H53:H59)</f>
        <v>0</v>
      </c>
      <c r="I60" s="181">
        <f t="shared" si="13"/>
        <v>0</v>
      </c>
      <c r="J60" s="178">
        <f>SUM(J53:J59)</f>
        <v>0</v>
      </c>
      <c r="K60" s="179">
        <f>SUM(K53:K59)</f>
        <v>0</v>
      </c>
      <c r="L60" s="180">
        <f>SUM(L53:L59)</f>
        <v>0</v>
      </c>
      <c r="M60" s="181">
        <f t="shared" si="15"/>
        <v>0</v>
      </c>
    </row>
    <row r="61" spans="1:13" x14ac:dyDescent="0.3">
      <c r="A61" s="130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</row>
  </sheetData>
  <mergeCells count="24">
    <mergeCell ref="A48:M48"/>
    <mergeCell ref="A50:A52"/>
    <mergeCell ref="B50:I50"/>
    <mergeCell ref="J50:M51"/>
    <mergeCell ref="B51:E51"/>
    <mergeCell ref="F51:I51"/>
    <mergeCell ref="A33:M33"/>
    <mergeCell ref="A35:A37"/>
    <mergeCell ref="B35:I35"/>
    <mergeCell ref="J35:M36"/>
    <mergeCell ref="B36:E36"/>
    <mergeCell ref="F36:I36"/>
    <mergeCell ref="A18:M18"/>
    <mergeCell ref="A20:A22"/>
    <mergeCell ref="B20:I20"/>
    <mergeCell ref="J20:M21"/>
    <mergeCell ref="B21:E21"/>
    <mergeCell ref="F21:I21"/>
    <mergeCell ref="A3:M3"/>
    <mergeCell ref="A5:A7"/>
    <mergeCell ref="B5:I5"/>
    <mergeCell ref="J5:M6"/>
    <mergeCell ref="B6:E6"/>
    <mergeCell ref="F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0" orientation="landscape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117A-DE0F-42E4-9148-6B0C204E10FD}">
  <dimension ref="A1:BB268"/>
  <sheetViews>
    <sheetView showGridLines="0" topLeftCell="A133" zoomScale="90" zoomScaleNormal="90" zoomScaleSheetLayoutView="90" workbookViewId="0"/>
  </sheetViews>
  <sheetFormatPr baseColWidth="10" defaultRowHeight="14.4" x14ac:dyDescent="0.3"/>
  <cols>
    <col min="1" max="1" width="2" customWidth="1"/>
    <col min="2" max="2" width="9.33203125" style="1" hidden="1" customWidth="1"/>
    <col min="3" max="3" width="40.44140625" style="1" customWidth="1"/>
    <col min="4" max="5" width="13.44140625" customWidth="1"/>
    <col min="6" max="6" width="18.44140625" bestFit="1" customWidth="1"/>
    <col min="7" max="7" width="15.33203125" bestFit="1" customWidth="1"/>
    <col min="8" max="9" width="13.44140625" customWidth="1"/>
    <col min="10" max="10" width="18.44140625" bestFit="1" customWidth="1"/>
    <col min="11" max="11" width="14.109375" customWidth="1"/>
    <col min="12" max="13" width="13.44140625" customWidth="1"/>
    <col min="14" max="14" width="18.44140625" bestFit="1" customWidth="1"/>
    <col min="15" max="15" width="15.33203125" bestFit="1" customWidth="1"/>
    <col min="16" max="16" width="1.88671875" customWidth="1"/>
    <col min="17" max="17" width="19" customWidth="1"/>
    <col min="18" max="18" width="23.5546875" customWidth="1"/>
    <col min="19" max="19" width="13.5546875" customWidth="1"/>
    <col min="20" max="32" width="9.6640625" customWidth="1"/>
  </cols>
  <sheetData>
    <row r="1" spans="2:28" ht="43.2" x14ac:dyDescent="0.3">
      <c r="T1" s="90" t="s">
        <v>440</v>
      </c>
      <c r="U1" cm="1">
        <f t="array" ref="U1:U2">IF(_xlfn._TRO_TRAILING($T:$T)=0,"",_xlfn.XLOOKUP(_xlfn._TRO_TRAILING(S:S),L!C:C,L!H:H))</f>
        <v>0</v>
      </c>
      <c r="X1" s="91" t="s">
        <v>441</v>
      </c>
      <c r="Y1" s="91">
        <f>+COUNTIF($U:$U,X1)</f>
        <v>0</v>
      </c>
      <c r="AA1" t="s">
        <v>442</v>
      </c>
      <c r="AB1">
        <f>+Y1</f>
        <v>0</v>
      </c>
    </row>
    <row r="2" spans="2:28" ht="46.5" customHeight="1" x14ac:dyDescent="0.3">
      <c r="B2" s="92" t="s">
        <v>443</v>
      </c>
      <c r="C2" s="92" t="s">
        <v>444</v>
      </c>
      <c r="E2" s="92" t="s">
        <v>445</v>
      </c>
      <c r="F2" s="93" t="s">
        <v>446</v>
      </c>
      <c r="G2" s="93"/>
      <c r="H2" s="94" t="s">
        <v>447</v>
      </c>
      <c r="I2" s="94" t="s">
        <v>448</v>
      </c>
      <c r="J2" s="94" t="s">
        <v>449</v>
      </c>
      <c r="K2" s="95" t="s">
        <v>450</v>
      </c>
      <c r="L2" s="90"/>
      <c r="S2" t="e" cm="1" vm="1">
        <f t="array" ref="S2">_xlfn.GROUPBY(_xlfn._TRO_TRAILING(L!C:C),_xlfn._TRO_TRAILING(L!T:T),_xleta.SUM)</f>
        <v>#VALUE!</v>
      </c>
      <c r="U2" t="e" vm="2">
        <v>#VALUE!</v>
      </c>
      <c r="X2" s="91" t="s">
        <v>185</v>
      </c>
      <c r="Y2" s="91">
        <f>+COUNTIF($U:$U,X2)</f>
        <v>0</v>
      </c>
      <c r="AA2" t="s">
        <v>451</v>
      </c>
      <c r="AB2">
        <f>+Y2+Y3</f>
        <v>0</v>
      </c>
    </row>
    <row r="3" spans="2:28" ht="18" customHeight="1" x14ac:dyDescent="0.3">
      <c r="B3" s="92">
        <v>0</v>
      </c>
      <c r="C3" s="92" t="s">
        <v>452</v>
      </c>
      <c r="E3" s="96" t="s">
        <v>453</v>
      </c>
      <c r="F3" s="1" t="str">
        <f>CONCATENATE(E3,"_",$C$3)</f>
        <v>H_1_[hasta 3]</v>
      </c>
      <c r="G3" s="1"/>
      <c r="H3" s="1">
        <f>SUMIF(L!AD:AD,Datos!F3,L!T:T)</f>
        <v>0</v>
      </c>
      <c r="I3" s="1">
        <f>COUNTIF(L!AD:AD,Datos!F3)</f>
        <v>0</v>
      </c>
      <c r="J3" s="1">
        <f>SUMIF(L!AD:AD,Datos!F3,L!AE:AE)</f>
        <v>0</v>
      </c>
      <c r="K3" s="1">
        <f>COUNTIFS(L!AD:AD,F3,L!AE:AE,"&gt;0")</f>
        <v>0</v>
      </c>
      <c r="X3" s="91" t="s">
        <v>454</v>
      </c>
      <c r="Y3" s="91">
        <f>+COUNTIF($U:$U,X3)</f>
        <v>0</v>
      </c>
    </row>
    <row r="4" spans="2:28" x14ac:dyDescent="0.3">
      <c r="B4" s="92">
        <v>4</v>
      </c>
      <c r="C4" s="92" t="s">
        <v>455</v>
      </c>
      <c r="E4" s="96" t="s">
        <v>456</v>
      </c>
      <c r="F4" s="1" t="str">
        <f t="shared" ref="F4:F32" si="0">CONCATENATE(E4,"_",$C$3)</f>
        <v>H_2_[hasta 3]</v>
      </c>
      <c r="G4" s="1"/>
      <c r="H4" s="1">
        <f>SUMIF(L!AD:AD,Datos!F4,L!T:T)</f>
        <v>0</v>
      </c>
      <c r="I4" s="1">
        <f>COUNTIF(L!AD:AD,Datos!F4)</f>
        <v>0</v>
      </c>
      <c r="J4" s="1">
        <f>SUMIF(L!AD:AD,Datos!F4,L!AE:AE)</f>
        <v>0</v>
      </c>
      <c r="K4" s="1">
        <f>COUNTIFS(L!AD:AD,F4,L!AE:AE,"&gt;0")</f>
        <v>0</v>
      </c>
    </row>
    <row r="5" spans="2:28" x14ac:dyDescent="0.3">
      <c r="B5" s="92">
        <v>11</v>
      </c>
      <c r="C5" s="92" t="s">
        <v>457</v>
      </c>
      <c r="E5" s="96" t="s">
        <v>458</v>
      </c>
      <c r="F5" s="1" t="str">
        <f t="shared" si="0"/>
        <v>H_3_[hasta 3]</v>
      </c>
      <c r="G5" s="1"/>
      <c r="H5" s="1">
        <f>SUMIF(L!AD:AD,Datos!F5,L!T:T)</f>
        <v>0</v>
      </c>
      <c r="I5" s="1">
        <f>COUNTIF(L!AD:AD,Datos!F5)</f>
        <v>0</v>
      </c>
      <c r="J5" s="1">
        <f>SUMIF(L!AD:AD,Datos!F5,L!AE:AE)</f>
        <v>0</v>
      </c>
      <c r="K5" s="1">
        <f>COUNTIFS(L!AD:AD,F5,L!AE:AE,"&gt;0")</f>
        <v>0</v>
      </c>
    </row>
    <row r="6" spans="2:28" x14ac:dyDescent="0.3">
      <c r="B6" s="1">
        <v>400</v>
      </c>
      <c r="E6" s="96" t="s">
        <v>459</v>
      </c>
      <c r="F6" s="1" t="str">
        <f t="shared" si="0"/>
        <v>H_4_[hasta 3]</v>
      </c>
      <c r="G6" s="1"/>
      <c r="H6" s="1">
        <f>SUMIF(L!AD:AD,Datos!F6,L!T:T)</f>
        <v>0</v>
      </c>
      <c r="I6" s="1">
        <f>COUNTIF(L!AD:AD,Datos!F6)</f>
        <v>0</v>
      </c>
      <c r="J6" s="1">
        <f>SUMIF(L!AD:AD,Datos!F6,L!AE:AE)</f>
        <v>0</v>
      </c>
      <c r="K6" s="1">
        <f>COUNTIFS(L!AD:AD,F6,L!AE:AE,"&gt;0")</f>
        <v>0</v>
      </c>
    </row>
    <row r="7" spans="2:28" x14ac:dyDescent="0.3">
      <c r="E7" s="96" t="s">
        <v>460</v>
      </c>
      <c r="F7" s="1" t="str">
        <f t="shared" si="0"/>
        <v>H_5A_[hasta 3]</v>
      </c>
      <c r="G7" s="1"/>
      <c r="H7" s="1">
        <f>SUMIF(L!AD:AD,Datos!F7,L!T:T)</f>
        <v>0</v>
      </c>
      <c r="I7" s="1">
        <f>COUNTIF(L!AD:AD,Datos!F7)</f>
        <v>0</v>
      </c>
      <c r="J7" s="1">
        <f>SUMIF(L!AD:AD,Datos!F7,L!AE:AE)</f>
        <v>0</v>
      </c>
      <c r="K7" s="1">
        <f>COUNTIFS(L!AD:AD,F7,L!AE:AE,"&gt;0")</f>
        <v>0</v>
      </c>
    </row>
    <row r="8" spans="2:28" x14ac:dyDescent="0.3">
      <c r="E8" s="96" t="s">
        <v>461</v>
      </c>
      <c r="F8" s="1" t="str">
        <f t="shared" si="0"/>
        <v>H_5B_[hasta 3]</v>
      </c>
      <c r="G8" s="1"/>
      <c r="H8" s="1">
        <f>SUMIF(L!AD:AD,Datos!F8,L!T:T)</f>
        <v>0</v>
      </c>
      <c r="I8" s="1">
        <f>COUNTIF(L!AD:AD,Datos!F8)</f>
        <v>0</v>
      </c>
      <c r="J8" s="1">
        <f>SUMIF(L!AD:AD,Datos!F8,L!AE:AE)</f>
        <v>0</v>
      </c>
      <c r="K8" s="1">
        <f>COUNTIFS(L!AD:AD,F8,L!AE:AE,"&gt;0")</f>
        <v>0</v>
      </c>
    </row>
    <row r="9" spans="2:28" x14ac:dyDescent="0.3">
      <c r="B9" s="92" t="s">
        <v>445</v>
      </c>
      <c r="C9" s="92" t="s">
        <v>462</v>
      </c>
      <c r="E9" s="96" t="s">
        <v>463</v>
      </c>
      <c r="F9" s="1" t="str">
        <f t="shared" si="0"/>
        <v>H_6A_[hasta 3]</v>
      </c>
      <c r="G9" s="1"/>
      <c r="H9" s="1">
        <f>SUMIF(L!AD:AD,Datos!F9,L!T:T)</f>
        <v>0</v>
      </c>
      <c r="I9" s="1">
        <f>COUNTIF(L!AD:AD,Datos!F9)</f>
        <v>0</v>
      </c>
      <c r="J9" s="1">
        <f>SUMIF(L!AD:AD,Datos!F9,L!AE:AE)</f>
        <v>0</v>
      </c>
      <c r="K9" s="1">
        <f>COUNTIFS(L!AD:AD,F9,L!AE:AE,"&gt;0")</f>
        <v>0</v>
      </c>
    </row>
    <row r="10" spans="2:28" x14ac:dyDescent="0.3">
      <c r="B10" s="96" t="s">
        <v>453</v>
      </c>
      <c r="C10" s="92" t="s">
        <v>464</v>
      </c>
      <c r="E10" s="96" t="s">
        <v>465</v>
      </c>
      <c r="F10" s="1" t="str">
        <f t="shared" si="0"/>
        <v>H_6B_[hasta 3]</v>
      </c>
      <c r="G10" s="1"/>
      <c r="H10" s="1">
        <f>SUMIF(L!AD:AD,Datos!F10,L!T:T)</f>
        <v>0</v>
      </c>
      <c r="I10" s="1">
        <f>COUNTIF(L!AD:AD,Datos!F10)</f>
        <v>0</v>
      </c>
      <c r="J10" s="1">
        <f>SUMIF(L!AD:AD,Datos!F10,L!AE:AE)</f>
        <v>0</v>
      </c>
      <c r="K10" s="1">
        <f>COUNTIFS(L!AD:AD,F10,L!AE:AE,"&gt;0")</f>
        <v>0</v>
      </c>
    </row>
    <row r="11" spans="2:28" x14ac:dyDescent="0.3">
      <c r="B11" s="96" t="s">
        <v>456</v>
      </c>
      <c r="C11" s="92" t="s">
        <v>466</v>
      </c>
      <c r="E11" s="96" t="s">
        <v>467</v>
      </c>
      <c r="F11" s="1" t="str">
        <f t="shared" si="0"/>
        <v>H_7_[hasta 3]</v>
      </c>
      <c r="G11" s="1"/>
      <c r="H11" s="1">
        <f>SUMIF(L!AD:AD,Datos!F11,L!T:T)</f>
        <v>0</v>
      </c>
      <c r="I11" s="1">
        <f>COUNTIF(L!AD:AD,Datos!F11)</f>
        <v>0</v>
      </c>
      <c r="J11" s="1">
        <f>SUMIF(L!AD:AD,Datos!F11,L!AE:AE)</f>
        <v>0</v>
      </c>
      <c r="K11" s="1">
        <f>COUNTIFS(L!AD:AD,F11,L!AE:AE,"&gt;0")</f>
        <v>0</v>
      </c>
    </row>
    <row r="12" spans="2:28" x14ac:dyDescent="0.3">
      <c r="B12" s="96" t="s">
        <v>458</v>
      </c>
      <c r="C12" s="92" t="s">
        <v>468</v>
      </c>
      <c r="E12" s="96" t="s">
        <v>469</v>
      </c>
      <c r="F12" s="1" t="str">
        <f t="shared" si="0"/>
        <v>H_8_[hasta 3]</v>
      </c>
      <c r="G12" s="1"/>
      <c r="H12" s="1">
        <f>SUMIF(L!AD:AD,Datos!F12,L!T:T)</f>
        <v>0</v>
      </c>
      <c r="I12" s="1">
        <f>COUNTIF(L!AD:AD,Datos!F12)</f>
        <v>0</v>
      </c>
      <c r="J12" s="1">
        <f>SUMIF(L!AD:AD,Datos!F12,L!AE:AE)</f>
        <v>0</v>
      </c>
      <c r="K12" s="1">
        <f>COUNTIFS(L!AD:AD,F12,L!AE:AE,"&gt;0")</f>
        <v>0</v>
      </c>
    </row>
    <row r="13" spans="2:28" x14ac:dyDescent="0.3">
      <c r="B13" s="96" t="s">
        <v>459</v>
      </c>
      <c r="C13" s="92" t="s">
        <v>470</v>
      </c>
      <c r="E13" s="96" t="s">
        <v>471</v>
      </c>
      <c r="F13" s="1" t="str">
        <f t="shared" si="0"/>
        <v>H_9_[hasta 3]</v>
      </c>
      <c r="G13" s="1"/>
      <c r="H13" s="1">
        <f>SUMIF(L!AD:AD,Datos!F13,L!T:T)</f>
        <v>0</v>
      </c>
      <c r="I13" s="1">
        <f>COUNTIF(L!AD:AD,Datos!F13)</f>
        <v>0</v>
      </c>
      <c r="J13" s="1">
        <f>SUMIF(L!AD:AD,Datos!F13,L!AE:AE)</f>
        <v>0</v>
      </c>
      <c r="K13" s="1">
        <f>COUNTIFS(L!AD:AD,F13,L!AE:AE,"&gt;0")</f>
        <v>0</v>
      </c>
    </row>
    <row r="14" spans="2:28" x14ac:dyDescent="0.3">
      <c r="B14" s="96" t="s">
        <v>460</v>
      </c>
      <c r="C14" s="92" t="s">
        <v>472</v>
      </c>
      <c r="E14" s="96" t="s">
        <v>473</v>
      </c>
      <c r="F14" s="1" t="str">
        <f t="shared" si="0"/>
        <v>H_10_[hasta 3]</v>
      </c>
      <c r="G14" s="1"/>
      <c r="H14" s="1">
        <f>SUMIF(L!AD:AD,Datos!F14,L!T:T)</f>
        <v>0</v>
      </c>
      <c r="I14" s="1">
        <f>COUNTIF(L!AD:AD,Datos!F14)</f>
        <v>0</v>
      </c>
      <c r="J14" s="1">
        <f>SUMIF(L!AD:AD,Datos!F14,L!AE:AE)</f>
        <v>0</v>
      </c>
      <c r="K14" s="1">
        <f>COUNTIFS(L!AD:AD,F14,L!AE:AE,"&gt;0")</f>
        <v>0</v>
      </c>
    </row>
    <row r="15" spans="2:28" x14ac:dyDescent="0.3">
      <c r="B15" s="96" t="s">
        <v>461</v>
      </c>
      <c r="C15" s="92" t="s">
        <v>474</v>
      </c>
      <c r="E15" s="96" t="s">
        <v>475</v>
      </c>
      <c r="F15" s="1" t="str">
        <f t="shared" si="0"/>
        <v>H_11_[hasta 3]</v>
      </c>
      <c r="G15" s="1"/>
      <c r="H15" s="1">
        <f>SUMIF(L!AD:AD,Datos!F15,L!T:T)</f>
        <v>0</v>
      </c>
      <c r="I15" s="1">
        <f>COUNTIF(L!AD:AD,Datos!F15)</f>
        <v>0</v>
      </c>
      <c r="J15" s="1">
        <f>SUMIF(L!AD:AD,Datos!F15,L!AE:AE)</f>
        <v>0</v>
      </c>
      <c r="K15" s="1">
        <f>COUNTIFS(L!AD:AD,F15,L!AE:AE,"&gt;0")</f>
        <v>0</v>
      </c>
    </row>
    <row r="16" spans="2:28" x14ac:dyDescent="0.3">
      <c r="B16" s="96" t="s">
        <v>463</v>
      </c>
      <c r="C16" s="92" t="s">
        <v>476</v>
      </c>
      <c r="E16" s="96" t="s">
        <v>477</v>
      </c>
      <c r="F16" s="1" t="str">
        <f t="shared" si="0"/>
        <v>H_12_[hasta 3]</v>
      </c>
      <c r="G16" s="1"/>
      <c r="H16" s="1">
        <f>SUMIF(L!AD:AD,Datos!F16,L!T:T)</f>
        <v>0</v>
      </c>
      <c r="I16" s="1">
        <f>COUNTIF(L!AD:AD,Datos!F16)</f>
        <v>0</v>
      </c>
      <c r="J16" s="1">
        <f>SUMIF(L!AD:AD,Datos!F16,L!AE:AE)</f>
        <v>0</v>
      </c>
      <c r="K16" s="1">
        <f>COUNTIFS(L!AD:AD,F16,L!AE:AE,"&gt;0")</f>
        <v>0</v>
      </c>
    </row>
    <row r="17" spans="2:11" x14ac:dyDescent="0.3">
      <c r="B17" s="96" t="s">
        <v>465</v>
      </c>
      <c r="C17" s="92" t="s">
        <v>478</v>
      </c>
      <c r="E17" s="96" t="s">
        <v>479</v>
      </c>
      <c r="F17" s="1" t="str">
        <f t="shared" si="0"/>
        <v>H_13_[hasta 3]</v>
      </c>
      <c r="G17" s="1"/>
      <c r="H17" s="1">
        <f>SUMIF(L!AD:AD,Datos!F17,L!T:T)</f>
        <v>0</v>
      </c>
      <c r="I17" s="1">
        <f>COUNTIF(L!AD:AD,Datos!F17)</f>
        <v>0</v>
      </c>
      <c r="J17" s="1">
        <f>SUMIF(L!AD:AD,Datos!F17,L!AE:AE)</f>
        <v>0</v>
      </c>
      <c r="K17" s="1">
        <f>COUNTIFS(L!AD:AD,F17,L!AE:AE,"&gt;0")</f>
        <v>0</v>
      </c>
    </row>
    <row r="18" spans="2:11" x14ac:dyDescent="0.3">
      <c r="B18" s="96" t="s">
        <v>467</v>
      </c>
      <c r="C18" s="92" t="s">
        <v>480</v>
      </c>
      <c r="E18" s="97" t="s">
        <v>481</v>
      </c>
      <c r="F18" s="1" t="str">
        <f t="shared" si="0"/>
        <v>M_1_[hasta 3]</v>
      </c>
      <c r="G18" s="1"/>
      <c r="H18" s="1">
        <f>SUMIF(L!AD:AD,Datos!F18,L!T:T)</f>
        <v>0</v>
      </c>
      <c r="I18" s="1">
        <f>COUNTIF(L!AD:AD,Datos!F18)</f>
        <v>0</v>
      </c>
      <c r="J18" s="1">
        <f>SUMIF(L!AD:AD,Datos!F18,L!AE:AE)</f>
        <v>0</v>
      </c>
      <c r="K18" s="1">
        <f>COUNTIFS(L!AD:AD,F18,L!AE:AE,"&gt;0")</f>
        <v>0</v>
      </c>
    </row>
    <row r="19" spans="2:11" x14ac:dyDescent="0.3">
      <c r="B19" s="96" t="s">
        <v>469</v>
      </c>
      <c r="C19" s="92" t="s">
        <v>482</v>
      </c>
      <c r="E19" s="97" t="s">
        <v>483</v>
      </c>
      <c r="F19" s="1" t="str">
        <f t="shared" si="0"/>
        <v>M_2_[hasta 3]</v>
      </c>
      <c r="G19" s="1"/>
      <c r="H19" s="1">
        <f>SUMIF(L!AD:AD,Datos!F19,L!T:T)</f>
        <v>0</v>
      </c>
      <c r="I19" s="1">
        <f>COUNTIF(L!AD:AD,Datos!F19)</f>
        <v>0</v>
      </c>
      <c r="J19" s="1">
        <f>SUMIF(L!AD:AD,Datos!F19,L!AE:AE)</f>
        <v>0</v>
      </c>
      <c r="K19" s="1">
        <f>COUNTIFS(L!AD:AD,F19,L!AE:AE,"&gt;0")</f>
        <v>0</v>
      </c>
    </row>
    <row r="20" spans="2:11" x14ac:dyDescent="0.3">
      <c r="B20" s="96" t="s">
        <v>471</v>
      </c>
      <c r="C20" s="92" t="s">
        <v>484</v>
      </c>
      <c r="E20" s="97" t="s">
        <v>485</v>
      </c>
      <c r="F20" s="1" t="str">
        <f t="shared" si="0"/>
        <v>M_3_[hasta 3]</v>
      </c>
      <c r="G20" s="1"/>
      <c r="H20" s="1">
        <f>SUMIF(L!AD:AD,Datos!F20,L!T:T)</f>
        <v>0</v>
      </c>
      <c r="I20" s="1">
        <f>COUNTIF(L!AD:AD,Datos!F20)</f>
        <v>0</v>
      </c>
      <c r="J20" s="1">
        <f>SUMIF(L!AD:AD,Datos!F20,L!AE:AE)</f>
        <v>0</v>
      </c>
      <c r="K20" s="1">
        <f>COUNTIFS(L!AD:AD,F20,L!AE:AE,"&gt;0")</f>
        <v>0</v>
      </c>
    </row>
    <row r="21" spans="2:11" x14ac:dyDescent="0.3">
      <c r="B21" s="96" t="s">
        <v>473</v>
      </c>
      <c r="C21" s="92" t="s">
        <v>486</v>
      </c>
      <c r="E21" s="97" t="s">
        <v>487</v>
      </c>
      <c r="F21" s="1" t="str">
        <f t="shared" si="0"/>
        <v>M_4_[hasta 3]</v>
      </c>
      <c r="G21" s="1"/>
      <c r="H21" s="1">
        <f>SUMIF(L!AD:AD,Datos!F21,L!T:T)</f>
        <v>0</v>
      </c>
      <c r="I21" s="1">
        <f>COUNTIF(L!AD:AD,Datos!F21)</f>
        <v>0</v>
      </c>
      <c r="J21" s="1">
        <f>SUMIF(L!AD:AD,Datos!F21,L!AE:AE)</f>
        <v>0</v>
      </c>
      <c r="K21" s="1">
        <f>COUNTIFS(L!AD:AD,F21,L!AE:AE,"&gt;0")</f>
        <v>0</v>
      </c>
    </row>
    <row r="22" spans="2:11" x14ac:dyDescent="0.3">
      <c r="B22" s="96" t="s">
        <v>475</v>
      </c>
      <c r="C22" s="92" t="s">
        <v>488</v>
      </c>
      <c r="E22" s="97" t="s">
        <v>489</v>
      </c>
      <c r="F22" s="1" t="str">
        <f t="shared" si="0"/>
        <v>M_5A_[hasta 3]</v>
      </c>
      <c r="G22" s="1"/>
      <c r="H22" s="1">
        <f>SUMIF(L!AD:AD,Datos!F22,L!T:T)</f>
        <v>0</v>
      </c>
      <c r="I22" s="1">
        <f>COUNTIF(L!AD:AD,Datos!F22)</f>
        <v>0</v>
      </c>
      <c r="J22" s="1">
        <f>SUMIF(L!AD:AD,Datos!F22,L!AE:AE)</f>
        <v>0</v>
      </c>
      <c r="K22" s="1">
        <f>COUNTIFS(L!AD:AD,F22,L!AE:AE,"&gt;0")</f>
        <v>0</v>
      </c>
    </row>
    <row r="23" spans="2:11" x14ac:dyDescent="0.3">
      <c r="B23" s="96" t="s">
        <v>477</v>
      </c>
      <c r="C23" s="92" t="s">
        <v>490</v>
      </c>
      <c r="E23" s="97" t="s">
        <v>491</v>
      </c>
      <c r="F23" s="1" t="str">
        <f t="shared" si="0"/>
        <v>M_5B_[hasta 3]</v>
      </c>
      <c r="G23" s="1"/>
      <c r="H23" s="1">
        <f>SUMIF(L!AD:AD,Datos!F23,L!T:T)</f>
        <v>0</v>
      </c>
      <c r="I23" s="1">
        <f>COUNTIF(L!AD:AD,Datos!F23)</f>
        <v>0</v>
      </c>
      <c r="J23" s="1">
        <f>SUMIF(L!AD:AD,Datos!F23,L!AE:AE)</f>
        <v>0</v>
      </c>
      <c r="K23" s="1">
        <f>COUNTIFS(L!AD:AD,F23,L!AE:AE,"&gt;0")</f>
        <v>0</v>
      </c>
    </row>
    <row r="24" spans="2:11" x14ac:dyDescent="0.3">
      <c r="B24" s="96" t="s">
        <v>479</v>
      </c>
      <c r="C24" s="92" t="s">
        <v>492</v>
      </c>
      <c r="E24" s="97" t="s">
        <v>493</v>
      </c>
      <c r="F24" s="1" t="str">
        <f t="shared" si="0"/>
        <v>M_6A_[hasta 3]</v>
      </c>
      <c r="G24" s="1"/>
      <c r="H24" s="1">
        <f>SUMIF(L!AD:AD,Datos!F24,L!T:T)</f>
        <v>0</v>
      </c>
      <c r="I24" s="1">
        <f>COUNTIF(L!AD:AD,Datos!F24)</f>
        <v>0</v>
      </c>
      <c r="J24" s="1">
        <f>SUMIF(L!AD:AD,Datos!F24,L!AE:AE)</f>
        <v>0</v>
      </c>
      <c r="K24" s="1">
        <f>COUNTIFS(L!AD:AD,F24,L!AE:AE,"&gt;0")</f>
        <v>0</v>
      </c>
    </row>
    <row r="25" spans="2:11" x14ac:dyDescent="0.3">
      <c r="B25" s="97" t="s">
        <v>481</v>
      </c>
      <c r="C25" s="92" t="s">
        <v>494</v>
      </c>
      <c r="E25" s="97" t="s">
        <v>495</v>
      </c>
      <c r="F25" s="1" t="str">
        <f t="shared" si="0"/>
        <v>M_6B_[hasta 3]</v>
      </c>
      <c r="G25" s="1"/>
      <c r="H25" s="1">
        <f>SUMIF(L!AD:AD,Datos!F25,L!T:T)</f>
        <v>0</v>
      </c>
      <c r="I25" s="1">
        <f>COUNTIF(L!AD:AD,Datos!F25)</f>
        <v>0</v>
      </c>
      <c r="J25" s="1">
        <f>SUMIF(L!AD:AD,Datos!F25,L!AE:AE)</f>
        <v>0</v>
      </c>
      <c r="K25" s="1">
        <f>COUNTIFS(L!AD:AD,F25,L!AE:AE,"&gt;0")</f>
        <v>0</v>
      </c>
    </row>
    <row r="26" spans="2:11" x14ac:dyDescent="0.3">
      <c r="B26" s="97" t="s">
        <v>483</v>
      </c>
      <c r="C26" s="92" t="s">
        <v>496</v>
      </c>
      <c r="E26" s="97" t="s">
        <v>497</v>
      </c>
      <c r="F26" s="1" t="str">
        <f t="shared" si="0"/>
        <v>M_7_[hasta 3]</v>
      </c>
      <c r="G26" s="1"/>
      <c r="H26" s="1">
        <f>SUMIF(L!AD:AD,Datos!F26,L!T:T)</f>
        <v>0</v>
      </c>
      <c r="I26" s="1">
        <f>COUNTIF(L!AD:AD,Datos!F26)</f>
        <v>0</v>
      </c>
      <c r="J26" s="1">
        <f>SUMIF(L!AD:AD,Datos!F26,L!AE:AE)</f>
        <v>0</v>
      </c>
      <c r="K26" s="1">
        <f>COUNTIFS(L!AD:AD,F26,L!AE:AE,"&gt;0")</f>
        <v>0</v>
      </c>
    </row>
    <row r="27" spans="2:11" x14ac:dyDescent="0.3">
      <c r="B27" s="97" t="s">
        <v>485</v>
      </c>
      <c r="C27" s="92" t="s">
        <v>498</v>
      </c>
      <c r="E27" s="97" t="s">
        <v>499</v>
      </c>
      <c r="F27" s="1" t="str">
        <f t="shared" si="0"/>
        <v>M_8_[hasta 3]</v>
      </c>
      <c r="G27" s="1"/>
      <c r="H27" s="1">
        <f>SUMIF(L!AD:AD,Datos!F27,L!T:T)</f>
        <v>0</v>
      </c>
      <c r="I27" s="1">
        <f>COUNTIF(L!AD:AD,Datos!F27)</f>
        <v>0</v>
      </c>
      <c r="J27" s="1">
        <f>SUMIF(L!AD:AD,Datos!F27,L!AE:AE)</f>
        <v>0</v>
      </c>
      <c r="K27" s="1">
        <f>COUNTIFS(L!AD:AD,F27,L!AE:AE,"&gt;0")</f>
        <v>0</v>
      </c>
    </row>
    <row r="28" spans="2:11" x14ac:dyDescent="0.3">
      <c r="B28" s="97" t="s">
        <v>487</v>
      </c>
      <c r="C28" s="92" t="s">
        <v>500</v>
      </c>
      <c r="E28" s="97" t="s">
        <v>501</v>
      </c>
      <c r="F28" s="1" t="str">
        <f t="shared" si="0"/>
        <v>M_9_[hasta 3]</v>
      </c>
      <c r="G28" s="1"/>
      <c r="H28" s="1">
        <f>SUMIF(L!AD:AD,Datos!F28,L!T:T)</f>
        <v>0</v>
      </c>
      <c r="I28" s="1">
        <f>COUNTIF(L!AD:AD,Datos!F28)</f>
        <v>0</v>
      </c>
      <c r="J28" s="1">
        <f>SUMIF(L!AD:AD,Datos!F28,L!AE:AE)</f>
        <v>0</v>
      </c>
      <c r="K28" s="1">
        <f>COUNTIFS(L!AD:AD,F28,L!AE:AE,"&gt;0")</f>
        <v>0</v>
      </c>
    </row>
    <row r="29" spans="2:11" x14ac:dyDescent="0.3">
      <c r="B29" s="97" t="s">
        <v>489</v>
      </c>
      <c r="C29" s="92" t="s">
        <v>502</v>
      </c>
      <c r="E29" s="97" t="s">
        <v>503</v>
      </c>
      <c r="F29" s="1" t="str">
        <f t="shared" si="0"/>
        <v>M_10_[hasta 3]</v>
      </c>
      <c r="G29" s="1"/>
      <c r="H29" s="1">
        <f>SUMIF(L!AD:AD,Datos!F29,L!T:T)</f>
        <v>0</v>
      </c>
      <c r="I29" s="1">
        <f>COUNTIF(L!AD:AD,Datos!F29)</f>
        <v>0</v>
      </c>
      <c r="J29" s="1">
        <f>SUMIF(L!AD:AD,Datos!F29,L!AE:AE)</f>
        <v>0</v>
      </c>
      <c r="K29" s="1">
        <f>COUNTIFS(L!AD:AD,F29,L!AE:AE,"&gt;0")</f>
        <v>0</v>
      </c>
    </row>
    <row r="30" spans="2:11" x14ac:dyDescent="0.3">
      <c r="B30" s="97" t="s">
        <v>491</v>
      </c>
      <c r="C30" s="92" t="s">
        <v>504</v>
      </c>
      <c r="E30" s="97" t="s">
        <v>505</v>
      </c>
      <c r="F30" s="1" t="str">
        <f t="shared" si="0"/>
        <v>M_11_[hasta 3]</v>
      </c>
      <c r="G30" s="1"/>
      <c r="H30" s="1">
        <f>SUMIF(L!AD:AD,Datos!F30,L!T:T)</f>
        <v>0</v>
      </c>
      <c r="I30" s="1">
        <f>COUNTIF(L!AD:AD,Datos!F30)</f>
        <v>0</v>
      </c>
      <c r="J30" s="1">
        <f>SUMIF(L!AD:AD,Datos!F30,L!AE:AE)</f>
        <v>0</v>
      </c>
      <c r="K30" s="1">
        <f>COUNTIFS(L!AD:AD,F30,L!AE:AE,"&gt;0")</f>
        <v>0</v>
      </c>
    </row>
    <row r="31" spans="2:11" x14ac:dyDescent="0.3">
      <c r="B31" s="97" t="s">
        <v>493</v>
      </c>
      <c r="C31" s="92" t="s">
        <v>506</v>
      </c>
      <c r="E31" s="97" t="s">
        <v>507</v>
      </c>
      <c r="F31" s="1" t="str">
        <f t="shared" si="0"/>
        <v>M_12_[hasta 3]</v>
      </c>
      <c r="G31" s="1"/>
      <c r="H31" s="1">
        <f>SUMIF(L!AD:AD,Datos!F31,L!T:T)</f>
        <v>0</v>
      </c>
      <c r="I31" s="1">
        <f>COUNTIF(L!AD:AD,Datos!F31)</f>
        <v>0</v>
      </c>
      <c r="J31" s="1">
        <f>SUMIF(L!AD:AD,Datos!F31,L!AE:AE)</f>
        <v>0</v>
      </c>
      <c r="K31" s="1">
        <f>COUNTIFS(L!AD:AD,F31,L!AE:AE,"&gt;0")</f>
        <v>0</v>
      </c>
    </row>
    <row r="32" spans="2:11" x14ac:dyDescent="0.3">
      <c r="B32" s="97" t="s">
        <v>495</v>
      </c>
      <c r="C32" s="92" t="s">
        <v>508</v>
      </c>
      <c r="E32" s="97" t="s">
        <v>509</v>
      </c>
      <c r="F32" s="1" t="str">
        <f t="shared" si="0"/>
        <v>M_13_[hasta 3]</v>
      </c>
      <c r="G32" s="1"/>
      <c r="H32" s="1">
        <f>SUMIF(L!AD:AD,Datos!F32,L!T:T)</f>
        <v>0</v>
      </c>
      <c r="I32" s="1">
        <f>COUNTIF(L!AD:AD,Datos!F32)</f>
        <v>0</v>
      </c>
      <c r="J32" s="1">
        <f>SUMIF(L!AD:AD,Datos!F32,L!AE:AE)</f>
        <v>0</v>
      </c>
      <c r="K32" s="1">
        <f>COUNTIFS(L!AD:AD,F32,L!AE:AE,"&gt;0")</f>
        <v>0</v>
      </c>
    </row>
    <row r="33" spans="2:11" x14ac:dyDescent="0.3">
      <c r="B33" s="97" t="s">
        <v>497</v>
      </c>
      <c r="C33" s="92" t="s">
        <v>510</v>
      </c>
      <c r="E33" s="96" t="s">
        <v>453</v>
      </c>
      <c r="F33" s="1" t="str">
        <f>CONCATENATE(E33,"_",$C$4)</f>
        <v>H_1_[4 a 10]</v>
      </c>
      <c r="G33" s="1"/>
      <c r="H33" s="1">
        <f>SUMIF(L!AD:AD,Datos!F33,L!T:T)</f>
        <v>0</v>
      </c>
      <c r="I33" s="1">
        <f>COUNTIF(L!AD:AD,Datos!F33)</f>
        <v>0</v>
      </c>
      <c r="J33" s="1">
        <f>SUMIF(L!AD:AD,Datos!F33,L!AE:AE)</f>
        <v>0</v>
      </c>
      <c r="K33" s="1">
        <f>COUNTIFS(L!AD:AD,F33,L!AE:AE,"&gt;0")</f>
        <v>0</v>
      </c>
    </row>
    <row r="34" spans="2:11" x14ac:dyDescent="0.3">
      <c r="B34" s="97" t="s">
        <v>499</v>
      </c>
      <c r="C34" s="92" t="s">
        <v>511</v>
      </c>
      <c r="E34" s="96" t="s">
        <v>456</v>
      </c>
      <c r="F34" s="1" t="str">
        <f t="shared" ref="F34:F62" si="1">CONCATENATE(E34,"_",$C$4)</f>
        <v>H_2_[4 a 10]</v>
      </c>
      <c r="G34" s="1"/>
      <c r="H34" s="1">
        <f>SUMIF(L!AD:AD,Datos!F34,L!T:T)</f>
        <v>0</v>
      </c>
      <c r="I34" s="1">
        <f>COUNTIF(L!AD:AD,Datos!F34)</f>
        <v>0</v>
      </c>
      <c r="J34" s="1">
        <f>SUMIF(L!AD:AD,Datos!F34,L!AE:AE)</f>
        <v>0</v>
      </c>
      <c r="K34" s="1">
        <f>COUNTIFS(L!AD:AD,F34,L!AE:AE,"&gt;0")</f>
        <v>0</v>
      </c>
    </row>
    <row r="35" spans="2:11" x14ac:dyDescent="0.3">
      <c r="B35" s="97" t="s">
        <v>501</v>
      </c>
      <c r="C35" s="92" t="s">
        <v>512</v>
      </c>
      <c r="E35" s="96" t="s">
        <v>458</v>
      </c>
      <c r="F35" s="1" t="str">
        <f t="shared" si="1"/>
        <v>H_3_[4 a 10]</v>
      </c>
      <c r="G35" s="1"/>
      <c r="H35" s="1">
        <f>SUMIF(L!AD:AD,Datos!F35,L!T:T)</f>
        <v>0</v>
      </c>
      <c r="I35" s="1">
        <f>COUNTIF(L!AD:AD,Datos!F35)</f>
        <v>0</v>
      </c>
      <c r="J35" s="1">
        <f>SUMIF(L!AD:AD,Datos!F35,L!AE:AE)</f>
        <v>0</v>
      </c>
      <c r="K35" s="1">
        <f>COUNTIFS(L!AD:AD,F35,L!AE:AE,"&gt;0")</f>
        <v>0</v>
      </c>
    </row>
    <row r="36" spans="2:11" x14ac:dyDescent="0.3">
      <c r="B36" s="97" t="s">
        <v>503</v>
      </c>
      <c r="C36" s="92" t="s">
        <v>513</v>
      </c>
      <c r="E36" s="96" t="s">
        <v>459</v>
      </c>
      <c r="F36" s="1" t="str">
        <f t="shared" si="1"/>
        <v>H_4_[4 a 10]</v>
      </c>
      <c r="G36" s="1"/>
      <c r="H36" s="1">
        <f>SUMIF(L!AD:AD,Datos!F36,L!T:T)</f>
        <v>0</v>
      </c>
      <c r="I36" s="1">
        <f>COUNTIF(L!AD:AD,Datos!F36)</f>
        <v>0</v>
      </c>
      <c r="J36" s="1">
        <f>SUMIF(L!AD:AD,Datos!F36,L!AE:AE)</f>
        <v>0</v>
      </c>
      <c r="K36" s="1">
        <f>COUNTIFS(L!AD:AD,F36,L!AE:AE,"&gt;0")</f>
        <v>0</v>
      </c>
    </row>
    <row r="37" spans="2:11" x14ac:dyDescent="0.3">
      <c r="B37" s="97" t="s">
        <v>505</v>
      </c>
      <c r="C37" s="92" t="s">
        <v>514</v>
      </c>
      <c r="E37" s="96" t="s">
        <v>460</v>
      </c>
      <c r="F37" s="1" t="str">
        <f t="shared" si="1"/>
        <v>H_5A_[4 a 10]</v>
      </c>
      <c r="G37" s="1"/>
      <c r="H37" s="1">
        <f>SUMIF(L!AD:AD,Datos!F37,L!T:T)</f>
        <v>0</v>
      </c>
      <c r="I37" s="1">
        <f>COUNTIF(L!AD:AD,Datos!F37)</f>
        <v>0</v>
      </c>
      <c r="J37" s="1">
        <f>SUMIF(L!AD:AD,Datos!F37,L!AE:AE)</f>
        <v>0</v>
      </c>
      <c r="K37" s="1">
        <f>COUNTIFS(L!AD:AD,F37,L!AE:AE,"&gt;0")</f>
        <v>0</v>
      </c>
    </row>
    <row r="38" spans="2:11" x14ac:dyDescent="0.3">
      <c r="B38" s="97" t="s">
        <v>507</v>
      </c>
      <c r="C38" s="92" t="s">
        <v>515</v>
      </c>
      <c r="E38" s="96" t="s">
        <v>461</v>
      </c>
      <c r="F38" s="1" t="str">
        <f t="shared" si="1"/>
        <v>H_5B_[4 a 10]</v>
      </c>
      <c r="G38" s="1"/>
      <c r="H38" s="1">
        <f>SUMIF(L!AD:AD,Datos!F38,L!T:T)</f>
        <v>0</v>
      </c>
      <c r="I38" s="1">
        <f>COUNTIF(L!AD:AD,Datos!F38)</f>
        <v>0</v>
      </c>
      <c r="J38" s="1">
        <f>SUMIF(L!AD:AD,Datos!F38,L!AE:AE)</f>
        <v>0</v>
      </c>
      <c r="K38" s="1">
        <f>COUNTIFS(L!AD:AD,F38,L!AE:AE,"&gt;0")</f>
        <v>0</v>
      </c>
    </row>
    <row r="39" spans="2:11" x14ac:dyDescent="0.3">
      <c r="B39" s="97" t="s">
        <v>509</v>
      </c>
      <c r="C39" s="92" t="s">
        <v>516</v>
      </c>
      <c r="E39" s="96" t="s">
        <v>463</v>
      </c>
      <c r="F39" s="1" t="str">
        <f t="shared" si="1"/>
        <v>H_6A_[4 a 10]</v>
      </c>
      <c r="G39" s="1"/>
      <c r="H39" s="1">
        <f>SUMIF(L!AD:AD,Datos!F39,L!T:T)</f>
        <v>0</v>
      </c>
      <c r="I39" s="1">
        <f>COUNTIF(L!AD:AD,Datos!F39)</f>
        <v>0</v>
      </c>
      <c r="J39" s="1">
        <f>SUMIF(L!AD:AD,Datos!F39,L!AE:AE)</f>
        <v>0</v>
      </c>
      <c r="K39" s="1">
        <f>COUNTIFS(L!AD:AD,F39,L!AE:AE,"&gt;0")</f>
        <v>0</v>
      </c>
    </row>
    <row r="40" spans="2:11" x14ac:dyDescent="0.3">
      <c r="E40" s="96" t="s">
        <v>465</v>
      </c>
      <c r="F40" s="1" t="str">
        <f t="shared" si="1"/>
        <v>H_6B_[4 a 10]</v>
      </c>
      <c r="G40" s="1"/>
      <c r="H40" s="1">
        <f>SUMIF(L!AD:AD,Datos!F40,L!T:T)</f>
        <v>0</v>
      </c>
      <c r="I40" s="1">
        <f>COUNTIF(L!AD:AD,Datos!F40)</f>
        <v>0</v>
      </c>
      <c r="J40" s="1">
        <f>SUMIF(L!AD:AD,Datos!F40,L!AE:AE)</f>
        <v>0</v>
      </c>
      <c r="K40" s="1">
        <f>COUNTIFS(L!AD:AD,F40,L!AE:AE,"&gt;0")</f>
        <v>0</v>
      </c>
    </row>
    <row r="41" spans="2:11" x14ac:dyDescent="0.3">
      <c r="E41" s="96" t="s">
        <v>467</v>
      </c>
      <c r="F41" s="1" t="str">
        <f t="shared" si="1"/>
        <v>H_7_[4 a 10]</v>
      </c>
      <c r="G41" s="1"/>
      <c r="H41" s="1">
        <f>SUMIF(L!AD:AD,Datos!F41,L!T:T)</f>
        <v>0</v>
      </c>
      <c r="I41" s="1">
        <f>COUNTIF(L!AD:AD,Datos!F41)</f>
        <v>0</v>
      </c>
      <c r="J41" s="1">
        <f>SUMIF(L!AD:AD,Datos!F41,L!AE:AE)</f>
        <v>0</v>
      </c>
      <c r="K41" s="1">
        <f>COUNTIFS(L!AD:AD,F41,L!AE:AE,"&gt;0")</f>
        <v>0</v>
      </c>
    </row>
    <row r="42" spans="2:11" x14ac:dyDescent="0.3">
      <c r="E42" s="96" t="s">
        <v>469</v>
      </c>
      <c r="F42" s="1" t="str">
        <f t="shared" si="1"/>
        <v>H_8_[4 a 10]</v>
      </c>
      <c r="G42" s="1"/>
      <c r="H42" s="1">
        <f>SUMIF(L!AD:AD,Datos!F42,L!T:T)</f>
        <v>0</v>
      </c>
      <c r="I42" s="1">
        <f>COUNTIF(L!AD:AD,Datos!F42)</f>
        <v>0</v>
      </c>
      <c r="J42" s="1">
        <f>SUMIF(L!AD:AD,Datos!F42,L!AE:AE)</f>
        <v>0</v>
      </c>
      <c r="K42" s="1">
        <f>COUNTIFS(L!AD:AD,F42,L!AE:AE,"&gt;0")</f>
        <v>0</v>
      </c>
    </row>
    <row r="43" spans="2:11" x14ac:dyDescent="0.3">
      <c r="E43" s="96" t="s">
        <v>471</v>
      </c>
      <c r="F43" s="1" t="str">
        <f t="shared" si="1"/>
        <v>H_9_[4 a 10]</v>
      </c>
      <c r="G43" s="1"/>
      <c r="H43" s="1">
        <f>SUMIF(L!AD:AD,Datos!F43,L!T:T)</f>
        <v>0</v>
      </c>
      <c r="I43" s="1">
        <f>COUNTIF(L!AD:AD,Datos!F43)</f>
        <v>0</v>
      </c>
      <c r="J43" s="1">
        <f>SUMIF(L!AD:AD,Datos!F43,L!AE:AE)</f>
        <v>0</v>
      </c>
      <c r="K43" s="1">
        <f>COUNTIFS(L!AD:AD,F43,L!AE:AE,"&gt;0")</f>
        <v>0</v>
      </c>
    </row>
    <row r="44" spans="2:11" x14ac:dyDescent="0.3">
      <c r="E44" s="96" t="s">
        <v>473</v>
      </c>
      <c r="F44" s="1" t="str">
        <f t="shared" si="1"/>
        <v>H_10_[4 a 10]</v>
      </c>
      <c r="G44" s="1"/>
      <c r="H44" s="1">
        <f>SUMIF(L!AD:AD,Datos!F44,L!T:T)</f>
        <v>0</v>
      </c>
      <c r="I44" s="1">
        <f>COUNTIF(L!AD:AD,Datos!F44)</f>
        <v>0</v>
      </c>
      <c r="J44" s="1">
        <f>SUMIF(L!AD:AD,Datos!F44,L!AE:AE)</f>
        <v>0</v>
      </c>
      <c r="K44" s="1">
        <f>COUNTIFS(L!AD:AD,F44,L!AE:AE,"&gt;0")</f>
        <v>0</v>
      </c>
    </row>
    <row r="45" spans="2:11" x14ac:dyDescent="0.3">
      <c r="E45" s="96" t="s">
        <v>475</v>
      </c>
      <c r="F45" s="1" t="str">
        <f t="shared" si="1"/>
        <v>H_11_[4 a 10]</v>
      </c>
      <c r="G45" s="1"/>
      <c r="H45" s="1">
        <f>SUMIF(L!AD:AD,Datos!F45,L!T:T)</f>
        <v>0</v>
      </c>
      <c r="I45" s="1">
        <f>COUNTIF(L!AD:AD,Datos!F45)</f>
        <v>0</v>
      </c>
      <c r="J45" s="1">
        <f>SUMIF(L!AD:AD,Datos!F45,L!AE:AE)</f>
        <v>0</v>
      </c>
      <c r="K45" s="1">
        <f>COUNTIFS(L!AD:AD,F45,L!AE:AE,"&gt;0")</f>
        <v>0</v>
      </c>
    </row>
    <row r="46" spans="2:11" x14ac:dyDescent="0.3">
      <c r="B46" s="1" t="s">
        <v>517</v>
      </c>
      <c r="E46" s="96" t="s">
        <v>477</v>
      </c>
      <c r="F46" s="1" t="str">
        <f t="shared" si="1"/>
        <v>H_12_[4 a 10]</v>
      </c>
      <c r="G46" s="1"/>
      <c r="H46" s="1">
        <f>SUMIF(L!AD:AD,Datos!F46,L!T:T)</f>
        <v>0</v>
      </c>
      <c r="I46" s="1">
        <f>COUNTIF(L!AD:AD,Datos!F46)</f>
        <v>0</v>
      </c>
      <c r="J46" s="1">
        <f>SUMIF(L!AD:AD,Datos!F46,L!AE:AE)</f>
        <v>0</v>
      </c>
      <c r="K46" s="1">
        <f>COUNTIFS(L!AD:AD,F46,L!AE:AE,"&gt;0")</f>
        <v>0</v>
      </c>
    </row>
    <row r="47" spans="2:11" x14ac:dyDescent="0.3">
      <c r="E47" s="96" t="s">
        <v>479</v>
      </c>
      <c r="F47" s="1" t="str">
        <f t="shared" si="1"/>
        <v>H_13_[4 a 10]</v>
      </c>
      <c r="G47" s="1"/>
      <c r="H47" s="1">
        <f>SUMIF(L!AD:AD,Datos!F47,L!T:T)</f>
        <v>0</v>
      </c>
      <c r="I47" s="1">
        <f>COUNTIF(L!AD:AD,Datos!F47)</f>
        <v>0</v>
      </c>
      <c r="J47" s="1">
        <f>SUMIF(L!AD:AD,Datos!F47,L!AE:AE)</f>
        <v>0</v>
      </c>
      <c r="K47" s="1">
        <f>COUNTIFS(L!AD:AD,F47,L!AE:AE,"&gt;0")</f>
        <v>0</v>
      </c>
    </row>
    <row r="48" spans="2:11" x14ac:dyDescent="0.3">
      <c r="E48" s="97" t="s">
        <v>481</v>
      </c>
      <c r="F48" s="1" t="str">
        <f t="shared" si="1"/>
        <v>M_1_[4 a 10]</v>
      </c>
      <c r="G48" s="1"/>
      <c r="H48" s="1">
        <f>SUMIF(L!AD:AD,Datos!F48,L!T:T)</f>
        <v>0</v>
      </c>
      <c r="I48" s="1">
        <f>COUNTIF(L!AD:AD,Datos!F48)</f>
        <v>0</v>
      </c>
      <c r="J48" s="1">
        <f>SUMIF(L!AD:AD,Datos!F48,L!AE:AE)</f>
        <v>0</v>
      </c>
      <c r="K48" s="1">
        <f>COUNTIFS(L!AD:AD,F48,L!AE:AE,"&gt;0")</f>
        <v>0</v>
      </c>
    </row>
    <row r="49" spans="5:11" x14ac:dyDescent="0.3">
      <c r="E49" s="97" t="s">
        <v>483</v>
      </c>
      <c r="F49" s="1" t="str">
        <f t="shared" si="1"/>
        <v>M_2_[4 a 10]</v>
      </c>
      <c r="G49" s="1"/>
      <c r="H49" s="1">
        <f>SUMIF(L!AD:AD,Datos!F49,L!T:T)</f>
        <v>0</v>
      </c>
      <c r="I49" s="1">
        <f>COUNTIF(L!AD:AD,Datos!F49)</f>
        <v>0</v>
      </c>
      <c r="J49" s="1">
        <f>SUMIF(L!AD:AD,Datos!F49,L!AE:AE)</f>
        <v>0</v>
      </c>
      <c r="K49" s="1">
        <f>COUNTIFS(L!AD:AD,F49,L!AE:AE,"&gt;0")</f>
        <v>0</v>
      </c>
    </row>
    <row r="50" spans="5:11" x14ac:dyDescent="0.3">
      <c r="E50" s="97" t="s">
        <v>485</v>
      </c>
      <c r="F50" s="1" t="str">
        <f t="shared" si="1"/>
        <v>M_3_[4 a 10]</v>
      </c>
      <c r="G50" s="1"/>
      <c r="H50" s="1">
        <f>SUMIF(L!AD:AD,Datos!F50,L!T:T)</f>
        <v>0</v>
      </c>
      <c r="I50" s="1">
        <f>COUNTIF(L!AD:AD,Datos!F50)</f>
        <v>0</v>
      </c>
      <c r="J50" s="1">
        <f>SUMIF(L!AD:AD,Datos!F50,L!AE:AE)</f>
        <v>0</v>
      </c>
      <c r="K50" s="1">
        <f>COUNTIFS(L!AD:AD,F50,L!AE:AE,"&gt;0")</f>
        <v>0</v>
      </c>
    </row>
    <row r="51" spans="5:11" x14ac:dyDescent="0.3">
      <c r="E51" s="97" t="s">
        <v>487</v>
      </c>
      <c r="F51" s="1" t="str">
        <f t="shared" si="1"/>
        <v>M_4_[4 a 10]</v>
      </c>
      <c r="G51" s="1"/>
      <c r="H51" s="1">
        <f>SUMIF(L!AD:AD,Datos!F51,L!T:T)</f>
        <v>0</v>
      </c>
      <c r="I51" s="1">
        <f>COUNTIF(L!AD:AD,Datos!F51)</f>
        <v>0</v>
      </c>
      <c r="J51" s="1">
        <f>SUMIF(L!AD:AD,Datos!F51,L!AE:AE)</f>
        <v>0</v>
      </c>
      <c r="K51" s="1">
        <f>COUNTIFS(L!AD:AD,F51,L!AE:AE,"&gt;0")</f>
        <v>0</v>
      </c>
    </row>
    <row r="52" spans="5:11" x14ac:dyDescent="0.3">
      <c r="E52" s="97" t="s">
        <v>489</v>
      </c>
      <c r="F52" s="1" t="str">
        <f t="shared" si="1"/>
        <v>M_5A_[4 a 10]</v>
      </c>
      <c r="G52" s="1"/>
      <c r="H52" s="1">
        <f>SUMIF(L!AD:AD,Datos!F52,L!T:T)</f>
        <v>0</v>
      </c>
      <c r="I52" s="1">
        <f>COUNTIF(L!AD:AD,Datos!F52)</f>
        <v>0</v>
      </c>
      <c r="J52" s="1">
        <f>SUMIF(L!AD:AD,Datos!F52,L!AE:AE)</f>
        <v>0</v>
      </c>
      <c r="K52" s="1">
        <f>COUNTIFS(L!AD:AD,F52,L!AE:AE,"&gt;0")</f>
        <v>0</v>
      </c>
    </row>
    <row r="53" spans="5:11" x14ac:dyDescent="0.3">
      <c r="E53" s="97" t="s">
        <v>491</v>
      </c>
      <c r="F53" s="1" t="str">
        <f t="shared" si="1"/>
        <v>M_5B_[4 a 10]</v>
      </c>
      <c r="G53" s="1"/>
      <c r="H53" s="1">
        <f>SUMIF(L!AD:AD,Datos!F53,L!T:T)</f>
        <v>0</v>
      </c>
      <c r="I53" s="1">
        <f>COUNTIF(L!AD:AD,Datos!F53)</f>
        <v>0</v>
      </c>
      <c r="J53" s="1">
        <f>SUMIF(L!AD:AD,Datos!F53,L!AE:AE)</f>
        <v>0</v>
      </c>
      <c r="K53" s="1">
        <f>COUNTIFS(L!AD:AD,F53,L!AE:AE,"&gt;0")</f>
        <v>0</v>
      </c>
    </row>
    <row r="54" spans="5:11" x14ac:dyDescent="0.3">
      <c r="E54" s="97" t="s">
        <v>493</v>
      </c>
      <c r="F54" s="1" t="str">
        <f t="shared" si="1"/>
        <v>M_6A_[4 a 10]</v>
      </c>
      <c r="G54" s="1"/>
      <c r="H54" s="1">
        <f>SUMIF(L!AD:AD,Datos!F54,L!T:T)</f>
        <v>0</v>
      </c>
      <c r="I54" s="1">
        <f>COUNTIF(L!AD:AD,Datos!F54)</f>
        <v>0</v>
      </c>
      <c r="J54" s="1">
        <f>SUMIF(L!AD:AD,Datos!F54,L!AE:AE)</f>
        <v>0</v>
      </c>
      <c r="K54" s="1">
        <f>COUNTIFS(L!AD:AD,F54,L!AE:AE,"&gt;0")</f>
        <v>0</v>
      </c>
    </row>
    <row r="55" spans="5:11" x14ac:dyDescent="0.3">
      <c r="E55" s="97" t="s">
        <v>495</v>
      </c>
      <c r="F55" s="1" t="str">
        <f t="shared" si="1"/>
        <v>M_6B_[4 a 10]</v>
      </c>
      <c r="G55" s="1"/>
      <c r="H55" s="1">
        <f>SUMIF(L!AD:AD,Datos!F55,L!T:T)</f>
        <v>0</v>
      </c>
      <c r="I55" s="1">
        <f>COUNTIF(L!AD:AD,Datos!F55)</f>
        <v>0</v>
      </c>
      <c r="J55" s="1">
        <f>SUMIF(L!AD:AD,Datos!F55,L!AE:AE)</f>
        <v>0</v>
      </c>
      <c r="K55" s="1">
        <f>COUNTIFS(L!AD:AD,F55,L!AE:AE,"&gt;0")</f>
        <v>0</v>
      </c>
    </row>
    <row r="56" spans="5:11" x14ac:dyDescent="0.3">
      <c r="E56" s="97" t="s">
        <v>497</v>
      </c>
      <c r="F56" s="1" t="str">
        <f t="shared" si="1"/>
        <v>M_7_[4 a 10]</v>
      </c>
      <c r="G56" s="1"/>
      <c r="H56" s="1">
        <f>SUMIF(L!AD:AD,Datos!F56,L!T:T)</f>
        <v>0</v>
      </c>
      <c r="I56" s="1">
        <f>COUNTIF(L!AD:AD,Datos!F56)</f>
        <v>0</v>
      </c>
      <c r="J56" s="1">
        <f>SUMIF(L!AD:AD,Datos!F56,L!AE:AE)</f>
        <v>0</v>
      </c>
      <c r="K56" s="1">
        <f>COUNTIFS(L!AD:AD,F56,L!AE:AE,"&gt;0")</f>
        <v>0</v>
      </c>
    </row>
    <row r="57" spans="5:11" x14ac:dyDescent="0.3">
      <c r="E57" s="97" t="s">
        <v>499</v>
      </c>
      <c r="F57" s="1" t="str">
        <f t="shared" si="1"/>
        <v>M_8_[4 a 10]</v>
      </c>
      <c r="G57" s="1"/>
      <c r="H57" s="1">
        <f>SUMIF(L!AD:AD,Datos!F57,L!T:T)</f>
        <v>0</v>
      </c>
      <c r="I57" s="1">
        <f>COUNTIF(L!AD:AD,Datos!F57)</f>
        <v>0</v>
      </c>
      <c r="J57" s="1">
        <f>SUMIF(L!AD:AD,Datos!F57,L!AE:AE)</f>
        <v>0</v>
      </c>
      <c r="K57" s="1">
        <f>COUNTIFS(L!AD:AD,F57,L!AE:AE,"&gt;0")</f>
        <v>0</v>
      </c>
    </row>
    <row r="58" spans="5:11" x14ac:dyDescent="0.3">
      <c r="E58" s="97" t="s">
        <v>501</v>
      </c>
      <c r="F58" s="1" t="str">
        <f t="shared" si="1"/>
        <v>M_9_[4 a 10]</v>
      </c>
      <c r="G58" s="1"/>
      <c r="H58" s="1">
        <f>SUMIF(L!AD:AD,Datos!F58,L!T:T)</f>
        <v>0</v>
      </c>
      <c r="I58" s="1">
        <f>COUNTIF(L!AD:AD,Datos!F58)</f>
        <v>0</v>
      </c>
      <c r="J58" s="1">
        <f>SUMIF(L!AD:AD,Datos!F58,L!AE:AE)</f>
        <v>0</v>
      </c>
      <c r="K58" s="1">
        <f>COUNTIFS(L!AD:AD,F58,L!AE:AE,"&gt;0")</f>
        <v>0</v>
      </c>
    </row>
    <row r="59" spans="5:11" x14ac:dyDescent="0.3">
      <c r="E59" s="97" t="s">
        <v>503</v>
      </c>
      <c r="F59" s="1" t="str">
        <f t="shared" si="1"/>
        <v>M_10_[4 a 10]</v>
      </c>
      <c r="G59" s="1"/>
      <c r="H59" s="1">
        <f>SUMIF(L!AD:AD,Datos!F59,L!T:T)</f>
        <v>0</v>
      </c>
      <c r="I59" s="1">
        <f>COUNTIF(L!AD:AD,Datos!F59)</f>
        <v>0</v>
      </c>
      <c r="J59" s="1">
        <f>SUMIF(L!AD:AD,Datos!F59,L!AE:AE)</f>
        <v>0</v>
      </c>
      <c r="K59" s="1">
        <f>COUNTIFS(L!AD:AD,F59,L!AE:AE,"&gt;0")</f>
        <v>0</v>
      </c>
    </row>
    <row r="60" spans="5:11" x14ac:dyDescent="0.3">
      <c r="E60" s="97" t="s">
        <v>505</v>
      </c>
      <c r="F60" s="1" t="str">
        <f t="shared" si="1"/>
        <v>M_11_[4 a 10]</v>
      </c>
      <c r="G60" s="1"/>
      <c r="H60" s="1">
        <f>SUMIF(L!AD:AD,Datos!F60,L!T:T)</f>
        <v>0</v>
      </c>
      <c r="I60" s="1">
        <f>COUNTIF(L!AD:AD,Datos!F60)</f>
        <v>0</v>
      </c>
      <c r="J60" s="1">
        <f>SUMIF(L!AD:AD,Datos!F60,L!AE:AE)</f>
        <v>0</v>
      </c>
      <c r="K60" s="1">
        <f>COUNTIFS(L!AD:AD,F60,L!AE:AE,"&gt;0")</f>
        <v>0</v>
      </c>
    </row>
    <row r="61" spans="5:11" x14ac:dyDescent="0.3">
      <c r="E61" s="97" t="s">
        <v>507</v>
      </c>
      <c r="F61" s="1" t="str">
        <f t="shared" si="1"/>
        <v>M_12_[4 a 10]</v>
      </c>
      <c r="G61" s="1"/>
      <c r="H61" s="1">
        <f>SUMIF(L!AD:AD,Datos!F61,L!T:T)</f>
        <v>0</v>
      </c>
      <c r="I61" s="1">
        <f>COUNTIF(L!AD:AD,Datos!F61)</f>
        <v>0</v>
      </c>
      <c r="J61" s="1">
        <f>SUMIF(L!AD:AD,Datos!F61,L!AE:AE)</f>
        <v>0</v>
      </c>
      <c r="K61" s="1">
        <f>COUNTIFS(L!AD:AD,F61,L!AE:AE,"&gt;0")</f>
        <v>0</v>
      </c>
    </row>
    <row r="62" spans="5:11" x14ac:dyDescent="0.3">
      <c r="E62" s="97" t="s">
        <v>509</v>
      </c>
      <c r="F62" s="1" t="str">
        <f t="shared" si="1"/>
        <v>M_13_[4 a 10]</v>
      </c>
      <c r="G62" s="1"/>
      <c r="H62" s="1">
        <f>SUMIF(L!AD:AD,Datos!F62,L!T:T)</f>
        <v>0</v>
      </c>
      <c r="I62" s="1">
        <f>COUNTIF(L!AD:AD,Datos!F62)</f>
        <v>0</v>
      </c>
      <c r="J62" s="1">
        <f>SUMIF(L!AD:AD,Datos!F62,L!AE:AE)</f>
        <v>0</v>
      </c>
      <c r="K62" s="1">
        <f>COUNTIFS(L!AD:AD,F62,L!AE:AE,"&gt;0")</f>
        <v>0</v>
      </c>
    </row>
    <row r="63" spans="5:11" x14ac:dyDescent="0.3">
      <c r="E63" s="96" t="s">
        <v>453</v>
      </c>
      <c r="F63" s="1" t="str">
        <f>CONCATENATE(E63,"_",$C$5)</f>
        <v>H_1_[11 +]</v>
      </c>
      <c r="G63" s="1"/>
      <c r="H63" s="1">
        <f>SUMIF(L!AD:AD,Datos!F63,L!T:T)</f>
        <v>0</v>
      </c>
      <c r="I63" s="1">
        <f>COUNTIF(L!AD:AD,Datos!F63)</f>
        <v>0</v>
      </c>
      <c r="J63" s="1">
        <f>SUMIF(L!AD:AD,Datos!F63,L!AE:AE)</f>
        <v>0</v>
      </c>
      <c r="K63" s="1">
        <f>COUNTIFS(L!AD:AD,F63,L!AE:AE,"&gt;0")</f>
        <v>0</v>
      </c>
    </row>
    <row r="64" spans="5:11" x14ac:dyDescent="0.3">
      <c r="E64" s="96" t="s">
        <v>456</v>
      </c>
      <c r="F64" s="1" t="str">
        <f t="shared" ref="F64:F92" si="2">CONCATENATE(E64,"_",$C$5)</f>
        <v>H_2_[11 +]</v>
      </c>
      <c r="G64" s="1"/>
      <c r="H64" s="1">
        <f>SUMIF(L!AD:AD,Datos!F64,L!T:T)</f>
        <v>0</v>
      </c>
      <c r="I64" s="1">
        <f>COUNTIF(L!AD:AD,Datos!F64)</f>
        <v>0</v>
      </c>
      <c r="J64" s="1">
        <f>SUMIF(L!AD:AD,Datos!F64,L!AE:AE)</f>
        <v>0</v>
      </c>
      <c r="K64" s="1">
        <f>COUNTIFS(L!AD:AD,F64,L!AE:AE,"&gt;0")</f>
        <v>0</v>
      </c>
    </row>
    <row r="65" spans="5:11" x14ac:dyDescent="0.3">
      <c r="E65" s="96" t="s">
        <v>458</v>
      </c>
      <c r="F65" s="1" t="str">
        <f t="shared" si="2"/>
        <v>H_3_[11 +]</v>
      </c>
      <c r="G65" s="1"/>
      <c r="H65" s="1">
        <f>SUMIF(L!AD:AD,Datos!F65,L!T:T)</f>
        <v>0</v>
      </c>
      <c r="I65" s="1">
        <f>COUNTIF(L!AD:AD,Datos!F65)</f>
        <v>0</v>
      </c>
      <c r="J65" s="1">
        <f>SUMIF(L!AD:AD,Datos!F65,L!AE:AE)</f>
        <v>0</v>
      </c>
      <c r="K65" s="1">
        <f>COUNTIFS(L!AD:AD,F65,L!AE:AE,"&gt;0")</f>
        <v>0</v>
      </c>
    </row>
    <row r="66" spans="5:11" x14ac:dyDescent="0.3">
      <c r="E66" s="96" t="s">
        <v>459</v>
      </c>
      <c r="F66" s="1" t="str">
        <f t="shared" si="2"/>
        <v>H_4_[11 +]</v>
      </c>
      <c r="G66" s="1"/>
      <c r="H66" s="1">
        <f>SUMIF(L!AD:AD,Datos!F66,L!T:T)</f>
        <v>0</v>
      </c>
      <c r="I66" s="1">
        <f>COUNTIF(L!AD:AD,Datos!F66)</f>
        <v>0</v>
      </c>
      <c r="J66" s="1">
        <f>SUMIF(L!AD:AD,Datos!F66,L!AE:AE)</f>
        <v>0</v>
      </c>
      <c r="K66" s="1">
        <f>COUNTIFS(L!AD:AD,F66,L!AE:AE,"&gt;0")</f>
        <v>0</v>
      </c>
    </row>
    <row r="67" spans="5:11" x14ac:dyDescent="0.3">
      <c r="E67" s="96" t="s">
        <v>460</v>
      </c>
      <c r="F67" s="1" t="str">
        <f t="shared" si="2"/>
        <v>H_5A_[11 +]</v>
      </c>
      <c r="G67" s="1"/>
      <c r="H67" s="1">
        <f>SUMIF(L!AD:AD,Datos!F67,L!T:T)</f>
        <v>0</v>
      </c>
      <c r="I67" s="1">
        <f>COUNTIF(L!AD:AD,Datos!F67)</f>
        <v>0</v>
      </c>
      <c r="J67" s="1">
        <f>SUMIF(L!AD:AD,Datos!F67,L!AE:AE)</f>
        <v>0</v>
      </c>
      <c r="K67" s="1">
        <f>COUNTIFS(L!AD:AD,F67,L!AE:AE,"&gt;0")</f>
        <v>0</v>
      </c>
    </row>
    <row r="68" spans="5:11" x14ac:dyDescent="0.3">
      <c r="E68" s="96" t="s">
        <v>461</v>
      </c>
      <c r="F68" s="1" t="str">
        <f t="shared" si="2"/>
        <v>H_5B_[11 +]</v>
      </c>
      <c r="G68" s="1"/>
      <c r="H68" s="1">
        <f>SUMIF(L!AD:AD,Datos!F68,L!T:T)</f>
        <v>0</v>
      </c>
      <c r="I68" s="1">
        <f>COUNTIF(L!AD:AD,Datos!F68)</f>
        <v>0</v>
      </c>
      <c r="J68" s="1">
        <f>SUMIF(L!AD:AD,Datos!F68,L!AE:AE)</f>
        <v>0</v>
      </c>
      <c r="K68" s="1">
        <f>COUNTIFS(L!AD:AD,F68,L!AE:AE,"&gt;0")</f>
        <v>0</v>
      </c>
    </row>
    <row r="69" spans="5:11" x14ac:dyDescent="0.3">
      <c r="E69" s="96" t="s">
        <v>463</v>
      </c>
      <c r="F69" s="1" t="str">
        <f t="shared" si="2"/>
        <v>H_6A_[11 +]</v>
      </c>
      <c r="G69" s="1"/>
      <c r="H69" s="1">
        <f>SUMIF(L!AD:AD,Datos!F69,L!T:T)</f>
        <v>0</v>
      </c>
      <c r="I69" s="1">
        <f>COUNTIF(L!AD:AD,Datos!F69)</f>
        <v>0</v>
      </c>
      <c r="J69" s="1">
        <f>SUMIF(L!AD:AD,Datos!F69,L!AE:AE)</f>
        <v>0</v>
      </c>
      <c r="K69" s="1">
        <f>COUNTIFS(L!AD:AD,F69,L!AE:AE,"&gt;0")</f>
        <v>0</v>
      </c>
    </row>
    <row r="70" spans="5:11" x14ac:dyDescent="0.3">
      <c r="E70" s="96" t="s">
        <v>465</v>
      </c>
      <c r="F70" s="1" t="str">
        <f t="shared" si="2"/>
        <v>H_6B_[11 +]</v>
      </c>
      <c r="G70" s="1"/>
      <c r="H70" s="1">
        <f>SUMIF(L!AD:AD,Datos!F70,L!T:T)</f>
        <v>0</v>
      </c>
      <c r="I70" s="1">
        <f>COUNTIF(L!AD:AD,Datos!F70)</f>
        <v>0</v>
      </c>
      <c r="J70" s="1">
        <f>SUMIF(L!AD:AD,Datos!F70,L!AE:AE)</f>
        <v>0</v>
      </c>
      <c r="K70" s="1">
        <f>COUNTIFS(L!AD:AD,F70,L!AE:AE,"&gt;0")</f>
        <v>0</v>
      </c>
    </row>
    <row r="71" spans="5:11" x14ac:dyDescent="0.3">
      <c r="E71" s="96" t="s">
        <v>467</v>
      </c>
      <c r="F71" s="1" t="str">
        <f t="shared" si="2"/>
        <v>H_7_[11 +]</v>
      </c>
      <c r="G71" s="1"/>
      <c r="H71" s="1">
        <f>SUMIF(L!AD:AD,Datos!F71,L!T:T)</f>
        <v>0</v>
      </c>
      <c r="I71" s="1">
        <f>COUNTIF(L!AD:AD,Datos!F71)</f>
        <v>0</v>
      </c>
      <c r="J71" s="1">
        <f>SUMIF(L!AD:AD,Datos!F71,L!AE:AE)</f>
        <v>0</v>
      </c>
      <c r="K71" s="1">
        <f>COUNTIFS(L!AD:AD,F71,L!AE:AE,"&gt;0")</f>
        <v>0</v>
      </c>
    </row>
    <row r="72" spans="5:11" x14ac:dyDescent="0.3">
      <c r="E72" s="96" t="s">
        <v>469</v>
      </c>
      <c r="F72" s="1" t="str">
        <f t="shared" si="2"/>
        <v>H_8_[11 +]</v>
      </c>
      <c r="G72" s="1"/>
      <c r="H72" s="1">
        <f>SUMIF(L!AD:AD,Datos!F72,L!T:T)</f>
        <v>0</v>
      </c>
      <c r="I72" s="1">
        <f>COUNTIF(L!AD:AD,Datos!F72)</f>
        <v>0</v>
      </c>
      <c r="J72" s="1">
        <f>SUMIF(L!AD:AD,Datos!F72,L!AE:AE)</f>
        <v>0</v>
      </c>
      <c r="K72" s="1">
        <f>COUNTIFS(L!AD:AD,F72,L!AE:AE,"&gt;0")</f>
        <v>0</v>
      </c>
    </row>
    <row r="73" spans="5:11" x14ac:dyDescent="0.3">
      <c r="E73" s="96" t="s">
        <v>471</v>
      </c>
      <c r="F73" s="1" t="str">
        <f t="shared" si="2"/>
        <v>H_9_[11 +]</v>
      </c>
      <c r="G73" s="1"/>
      <c r="H73" s="1">
        <f>SUMIF(L!AD:AD,Datos!F73,L!T:T)</f>
        <v>0</v>
      </c>
      <c r="I73" s="1">
        <f>COUNTIF(L!AD:AD,Datos!F73)</f>
        <v>0</v>
      </c>
      <c r="J73" s="1">
        <f>SUMIF(L!AD:AD,Datos!F73,L!AE:AE)</f>
        <v>0</v>
      </c>
      <c r="K73" s="1">
        <f>COUNTIFS(L!AD:AD,F73,L!AE:AE,"&gt;0")</f>
        <v>0</v>
      </c>
    </row>
    <row r="74" spans="5:11" x14ac:dyDescent="0.3">
      <c r="E74" s="96" t="s">
        <v>473</v>
      </c>
      <c r="F74" s="1" t="str">
        <f t="shared" si="2"/>
        <v>H_10_[11 +]</v>
      </c>
      <c r="G74" s="1"/>
      <c r="H74" s="1">
        <f>SUMIF(L!AD:AD,Datos!F74,L!T:T)</f>
        <v>0</v>
      </c>
      <c r="I74" s="1">
        <f>COUNTIF(L!AD:AD,Datos!F74)</f>
        <v>0</v>
      </c>
      <c r="J74" s="1">
        <f>SUMIF(L!AD:AD,Datos!F74,L!AE:AE)</f>
        <v>0</v>
      </c>
      <c r="K74" s="1">
        <f>COUNTIFS(L!AD:AD,F74,L!AE:AE,"&gt;0")</f>
        <v>0</v>
      </c>
    </row>
    <row r="75" spans="5:11" x14ac:dyDescent="0.3">
      <c r="E75" s="96" t="s">
        <v>475</v>
      </c>
      <c r="F75" s="1" t="str">
        <f t="shared" si="2"/>
        <v>H_11_[11 +]</v>
      </c>
      <c r="G75" s="1"/>
      <c r="H75" s="1">
        <f>SUMIF(L!AD:AD,Datos!F75,L!T:T)</f>
        <v>0</v>
      </c>
      <c r="I75" s="1">
        <f>COUNTIF(L!AD:AD,Datos!F75)</f>
        <v>0</v>
      </c>
      <c r="J75" s="1">
        <f>SUMIF(L!AD:AD,Datos!F75,L!AE:AE)</f>
        <v>0</v>
      </c>
      <c r="K75" s="1">
        <f>COUNTIFS(L!AD:AD,F75,L!AE:AE,"&gt;0")</f>
        <v>0</v>
      </c>
    </row>
    <row r="76" spans="5:11" x14ac:dyDescent="0.3">
      <c r="E76" s="96" t="s">
        <v>477</v>
      </c>
      <c r="F76" s="1" t="str">
        <f t="shared" si="2"/>
        <v>H_12_[11 +]</v>
      </c>
      <c r="G76" s="1"/>
      <c r="H76" s="1">
        <f>SUMIF(L!AD:AD,Datos!F76,L!T:T)</f>
        <v>0</v>
      </c>
      <c r="I76" s="1">
        <f>COUNTIF(L!AD:AD,Datos!F76)</f>
        <v>0</v>
      </c>
      <c r="J76" s="1">
        <f>SUMIF(L!AD:AD,Datos!F76,L!AE:AE)</f>
        <v>0</v>
      </c>
      <c r="K76" s="1">
        <f>COUNTIFS(L!AD:AD,F76,L!AE:AE,"&gt;0")</f>
        <v>0</v>
      </c>
    </row>
    <row r="77" spans="5:11" x14ac:dyDescent="0.3">
      <c r="E77" s="96" t="s">
        <v>479</v>
      </c>
      <c r="F77" s="1" t="str">
        <f t="shared" si="2"/>
        <v>H_13_[11 +]</v>
      </c>
      <c r="G77" s="1"/>
      <c r="H77" s="1">
        <f>SUMIF(L!AD:AD,Datos!F77,L!T:T)</f>
        <v>0</v>
      </c>
      <c r="I77" s="1">
        <f>COUNTIF(L!AD:AD,Datos!F77)</f>
        <v>0</v>
      </c>
      <c r="J77" s="1">
        <f>SUMIF(L!AD:AD,Datos!F77,L!AE:AE)</f>
        <v>0</v>
      </c>
      <c r="K77" s="1">
        <f>COUNTIFS(L!AD:AD,F77,L!AE:AE,"&gt;0")</f>
        <v>0</v>
      </c>
    </row>
    <row r="78" spans="5:11" x14ac:dyDescent="0.3">
      <c r="E78" s="97" t="s">
        <v>481</v>
      </c>
      <c r="F78" s="1" t="str">
        <f t="shared" si="2"/>
        <v>M_1_[11 +]</v>
      </c>
      <c r="G78" s="1"/>
      <c r="H78" s="1">
        <f>SUMIF(L!AD:AD,Datos!F78,L!T:T)</f>
        <v>0</v>
      </c>
      <c r="I78" s="1">
        <f>COUNTIF(L!AD:AD,Datos!F78)</f>
        <v>0</v>
      </c>
      <c r="J78" s="1">
        <f>SUMIF(L!AD:AD,Datos!F78,L!AE:AE)</f>
        <v>0</v>
      </c>
      <c r="K78" s="1">
        <f>COUNTIFS(L!AD:AD,F78,L!AE:AE,"&gt;0")</f>
        <v>0</v>
      </c>
    </row>
    <row r="79" spans="5:11" x14ac:dyDescent="0.3">
      <c r="E79" s="97" t="s">
        <v>483</v>
      </c>
      <c r="F79" s="1" t="str">
        <f t="shared" si="2"/>
        <v>M_2_[11 +]</v>
      </c>
      <c r="G79" s="1"/>
      <c r="H79" s="1">
        <f>SUMIF(L!AD:AD,Datos!F79,L!T:T)</f>
        <v>0</v>
      </c>
      <c r="I79" s="1">
        <f>COUNTIF(L!AD:AD,Datos!F79)</f>
        <v>0</v>
      </c>
      <c r="J79" s="1">
        <f>SUMIF(L!AD:AD,Datos!F79,L!AE:AE)</f>
        <v>0</v>
      </c>
      <c r="K79" s="1">
        <f>COUNTIFS(L!AD:AD,F79,L!AE:AE,"&gt;0")</f>
        <v>0</v>
      </c>
    </row>
    <row r="80" spans="5:11" x14ac:dyDescent="0.3">
      <c r="E80" s="97" t="s">
        <v>485</v>
      </c>
      <c r="F80" s="1" t="str">
        <f t="shared" si="2"/>
        <v>M_3_[11 +]</v>
      </c>
      <c r="G80" s="1"/>
      <c r="H80" s="1">
        <f>SUMIF(L!AD:AD,Datos!F80,L!T:T)</f>
        <v>0</v>
      </c>
      <c r="I80" s="1">
        <f>COUNTIF(L!AD:AD,Datos!F80)</f>
        <v>0</v>
      </c>
      <c r="J80" s="1">
        <f>SUMIF(L!AD:AD,Datos!F80,L!AE:AE)</f>
        <v>0</v>
      </c>
      <c r="K80" s="1">
        <f>COUNTIFS(L!AD:AD,F80,L!AE:AE,"&gt;0")</f>
        <v>0</v>
      </c>
    </row>
    <row r="81" spans="5:11" x14ac:dyDescent="0.3">
      <c r="E81" s="97" t="s">
        <v>487</v>
      </c>
      <c r="F81" s="1" t="str">
        <f t="shared" si="2"/>
        <v>M_4_[11 +]</v>
      </c>
      <c r="G81" s="1"/>
      <c r="H81" s="1">
        <f>SUMIF(L!AD:AD,Datos!F81,L!T:T)</f>
        <v>0</v>
      </c>
      <c r="I81" s="1">
        <f>COUNTIF(L!AD:AD,Datos!F81)</f>
        <v>0</v>
      </c>
      <c r="J81" s="1">
        <f>SUMIF(L!AD:AD,Datos!F81,L!AE:AE)</f>
        <v>0</v>
      </c>
      <c r="K81" s="1">
        <f>COUNTIFS(L!AD:AD,F81,L!AE:AE,"&gt;0")</f>
        <v>0</v>
      </c>
    </row>
    <row r="82" spans="5:11" x14ac:dyDescent="0.3">
      <c r="E82" s="97" t="s">
        <v>489</v>
      </c>
      <c r="F82" s="1" t="str">
        <f t="shared" si="2"/>
        <v>M_5A_[11 +]</v>
      </c>
      <c r="G82" s="1"/>
      <c r="H82" s="1">
        <f>SUMIF(L!AD:AD,Datos!F82,L!T:T)</f>
        <v>0</v>
      </c>
      <c r="I82" s="1">
        <f>COUNTIF(L!AD:AD,Datos!F82)</f>
        <v>0</v>
      </c>
      <c r="J82" s="1">
        <f>SUMIF(L!AD:AD,Datos!F82,L!AE:AE)</f>
        <v>0</v>
      </c>
      <c r="K82" s="1">
        <f>COUNTIFS(L!AD:AD,F82,L!AE:AE,"&gt;0")</f>
        <v>0</v>
      </c>
    </row>
    <row r="83" spans="5:11" x14ac:dyDescent="0.3">
      <c r="E83" s="97" t="s">
        <v>491</v>
      </c>
      <c r="F83" s="1" t="str">
        <f t="shared" si="2"/>
        <v>M_5B_[11 +]</v>
      </c>
      <c r="G83" s="1"/>
      <c r="H83" s="1">
        <f>SUMIF(L!AD:AD,Datos!F83,L!T:T)</f>
        <v>0</v>
      </c>
      <c r="I83" s="1">
        <f>COUNTIF(L!AD:AD,Datos!F83)</f>
        <v>0</v>
      </c>
      <c r="J83" s="1">
        <f>SUMIF(L!AD:AD,Datos!F83,L!AE:AE)</f>
        <v>0</v>
      </c>
      <c r="K83" s="1">
        <f>COUNTIFS(L!AD:AD,F83,L!AE:AE,"&gt;0")</f>
        <v>0</v>
      </c>
    </row>
    <row r="84" spans="5:11" x14ac:dyDescent="0.3">
      <c r="E84" s="97" t="s">
        <v>493</v>
      </c>
      <c r="F84" s="1" t="str">
        <f t="shared" si="2"/>
        <v>M_6A_[11 +]</v>
      </c>
      <c r="G84" s="1"/>
      <c r="H84" s="1">
        <f>SUMIF(L!AD:AD,Datos!F84,L!T:T)</f>
        <v>0</v>
      </c>
      <c r="I84" s="1">
        <f>COUNTIF(L!AD:AD,Datos!F84)</f>
        <v>0</v>
      </c>
      <c r="J84" s="1">
        <f>SUMIF(L!AD:AD,Datos!F84,L!AE:AE)</f>
        <v>0</v>
      </c>
      <c r="K84" s="1">
        <f>COUNTIFS(L!AD:AD,F84,L!AE:AE,"&gt;0")</f>
        <v>0</v>
      </c>
    </row>
    <row r="85" spans="5:11" x14ac:dyDescent="0.3">
      <c r="E85" s="97" t="s">
        <v>495</v>
      </c>
      <c r="F85" s="1" t="str">
        <f t="shared" si="2"/>
        <v>M_6B_[11 +]</v>
      </c>
      <c r="G85" s="1"/>
      <c r="H85" s="1">
        <f>SUMIF(L!AD:AD,Datos!F85,L!T:T)</f>
        <v>0</v>
      </c>
      <c r="I85" s="1">
        <f>COUNTIF(L!AD:AD,Datos!F85)</f>
        <v>0</v>
      </c>
      <c r="J85" s="1">
        <f>SUMIF(L!AD:AD,Datos!F85,L!AE:AE)</f>
        <v>0</v>
      </c>
      <c r="K85" s="1">
        <f>COUNTIFS(L!AD:AD,F85,L!AE:AE,"&gt;0")</f>
        <v>0</v>
      </c>
    </row>
    <row r="86" spans="5:11" x14ac:dyDescent="0.3">
      <c r="E86" s="97" t="s">
        <v>497</v>
      </c>
      <c r="F86" s="1" t="str">
        <f t="shared" si="2"/>
        <v>M_7_[11 +]</v>
      </c>
      <c r="G86" s="1"/>
      <c r="H86" s="1">
        <f>SUMIF(L!AD:AD,Datos!F86,L!T:T)</f>
        <v>0</v>
      </c>
      <c r="I86" s="1">
        <f>COUNTIF(L!AD:AD,Datos!F86)</f>
        <v>0</v>
      </c>
      <c r="J86" s="1">
        <f>SUMIF(L!AD:AD,Datos!F86,L!AE:AE)</f>
        <v>0</v>
      </c>
      <c r="K86" s="1">
        <f>COUNTIFS(L!AD:AD,F86,L!AE:AE,"&gt;0")</f>
        <v>0</v>
      </c>
    </row>
    <row r="87" spans="5:11" x14ac:dyDescent="0.3">
      <c r="E87" s="97" t="s">
        <v>499</v>
      </c>
      <c r="F87" s="1" t="str">
        <f t="shared" si="2"/>
        <v>M_8_[11 +]</v>
      </c>
      <c r="G87" s="1"/>
      <c r="H87" s="1">
        <f>SUMIF(L!AD:AD,Datos!F87,L!T:T)</f>
        <v>0</v>
      </c>
      <c r="I87" s="1">
        <f>COUNTIF(L!AD:AD,Datos!F87)</f>
        <v>0</v>
      </c>
      <c r="J87" s="1">
        <f>SUMIF(L!AD:AD,Datos!F87,L!AE:AE)</f>
        <v>0</v>
      </c>
      <c r="K87" s="1">
        <f>COUNTIFS(L!AD:AD,F87,L!AE:AE,"&gt;0")</f>
        <v>0</v>
      </c>
    </row>
    <row r="88" spans="5:11" x14ac:dyDescent="0.3">
      <c r="E88" s="97" t="s">
        <v>501</v>
      </c>
      <c r="F88" s="1" t="str">
        <f t="shared" si="2"/>
        <v>M_9_[11 +]</v>
      </c>
      <c r="G88" s="1"/>
      <c r="H88" s="1">
        <f>SUMIF(L!AD:AD,Datos!F88,L!T:T)</f>
        <v>0</v>
      </c>
      <c r="I88" s="1">
        <f>COUNTIF(L!AD:AD,Datos!F88)</f>
        <v>0</v>
      </c>
      <c r="J88" s="1">
        <f>SUMIF(L!AD:AD,Datos!F88,L!AE:AE)</f>
        <v>0</v>
      </c>
      <c r="K88" s="1">
        <f>COUNTIFS(L!AD:AD,F88,L!AE:AE,"&gt;0")</f>
        <v>0</v>
      </c>
    </row>
    <row r="89" spans="5:11" x14ac:dyDescent="0.3">
      <c r="E89" s="97" t="s">
        <v>503</v>
      </c>
      <c r="F89" s="1" t="str">
        <f t="shared" si="2"/>
        <v>M_10_[11 +]</v>
      </c>
      <c r="G89" s="1"/>
      <c r="H89" s="1">
        <f>SUMIF(L!AD:AD,Datos!F89,L!T:T)</f>
        <v>0</v>
      </c>
      <c r="I89" s="1">
        <f>COUNTIF(L!AD:AD,Datos!F89)</f>
        <v>0</v>
      </c>
      <c r="J89" s="1">
        <f>SUMIF(L!AD:AD,Datos!F89,L!AE:AE)</f>
        <v>0</v>
      </c>
      <c r="K89" s="1">
        <f>COUNTIFS(L!AD:AD,F89,L!AE:AE,"&gt;0")</f>
        <v>0</v>
      </c>
    </row>
    <row r="90" spans="5:11" x14ac:dyDescent="0.3">
      <c r="E90" s="97" t="s">
        <v>505</v>
      </c>
      <c r="F90" s="1" t="str">
        <f t="shared" si="2"/>
        <v>M_11_[11 +]</v>
      </c>
      <c r="G90" s="1"/>
      <c r="H90" s="1">
        <f>SUMIF(L!AD:AD,Datos!F90,L!T:T)</f>
        <v>0</v>
      </c>
      <c r="I90" s="1">
        <f>COUNTIF(L!AD:AD,Datos!F90)</f>
        <v>0</v>
      </c>
      <c r="J90" s="1">
        <f>SUMIF(L!AD:AD,Datos!F90,L!AE:AE)</f>
        <v>0</v>
      </c>
      <c r="K90" s="1">
        <f>COUNTIFS(L!AD:AD,F90,L!AE:AE,"&gt;0")</f>
        <v>0</v>
      </c>
    </row>
    <row r="91" spans="5:11" x14ac:dyDescent="0.3">
      <c r="E91" s="97" t="s">
        <v>507</v>
      </c>
      <c r="F91" s="1" t="str">
        <f t="shared" si="2"/>
        <v>M_12_[11 +]</v>
      </c>
      <c r="G91" s="1"/>
      <c r="H91" s="1">
        <f>SUMIF(L!AD:AD,Datos!F91,L!T:T)</f>
        <v>0</v>
      </c>
      <c r="I91" s="1">
        <f>COUNTIF(L!AD:AD,Datos!F91)</f>
        <v>0</v>
      </c>
      <c r="J91" s="1">
        <f>SUMIF(L!AD:AD,Datos!F91,L!AE:AE)</f>
        <v>0</v>
      </c>
      <c r="K91" s="1">
        <f>COUNTIFS(L!AD:AD,F91,L!AE:AE,"&gt;0")</f>
        <v>0</v>
      </c>
    </row>
    <row r="92" spans="5:11" x14ac:dyDescent="0.3">
      <c r="E92" s="97" t="s">
        <v>509</v>
      </c>
      <c r="F92" s="1" t="str">
        <f t="shared" si="2"/>
        <v>M_13_[11 +]</v>
      </c>
      <c r="G92" s="1"/>
      <c r="H92" s="1">
        <f>SUMIF(L!AD:AD,Datos!F92,L!T:T)</f>
        <v>0</v>
      </c>
      <c r="I92" s="1">
        <f>COUNTIF(L!AD:AD,Datos!F92)</f>
        <v>0</v>
      </c>
      <c r="J92" s="1">
        <f>SUMIF(L!AD:AD,Datos!F92,L!AE:AE)</f>
        <v>0</v>
      </c>
      <c r="K92" s="1">
        <f>COUNTIFS(L!AD:AD,F92,L!AE:AE,"&gt;0")</f>
        <v>0</v>
      </c>
    </row>
    <row r="94" spans="5:11" x14ac:dyDescent="0.3">
      <c r="H94">
        <f>SUM(H3:H92)</f>
        <v>0</v>
      </c>
      <c r="I94">
        <f>SUM(I3:I92)</f>
        <v>0</v>
      </c>
      <c r="J94">
        <f>SUM(J3:J92)</f>
        <v>0</v>
      </c>
      <c r="K94">
        <f>SUM(K3:K92)</f>
        <v>0</v>
      </c>
    </row>
    <row r="105" spans="1:18" x14ac:dyDescent="0.3">
      <c r="B105"/>
      <c r="C105"/>
    </row>
    <row r="106" spans="1:18" ht="18" x14ac:dyDescent="0.35">
      <c r="A106" s="98"/>
      <c r="B106" s="98"/>
      <c r="C106" s="212" t="s">
        <v>518</v>
      </c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99"/>
      <c r="P106" s="98"/>
      <c r="Q106" s="98"/>
      <c r="R106" s="98"/>
    </row>
    <row r="107" spans="1:18" ht="18" x14ac:dyDescent="0.3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1:18" ht="18" x14ac:dyDescent="0.35">
      <c r="A108" s="98"/>
      <c r="B108" s="213" t="s">
        <v>519</v>
      </c>
      <c r="C108" s="213" t="s">
        <v>38</v>
      </c>
      <c r="D108" s="214" t="s">
        <v>181</v>
      </c>
      <c r="E108" s="214"/>
      <c r="F108" s="214"/>
      <c r="G108" s="214"/>
      <c r="H108" s="214"/>
      <c r="I108" s="214"/>
      <c r="J108" s="214"/>
      <c r="K108" s="100"/>
      <c r="L108" s="215" t="s">
        <v>520</v>
      </c>
      <c r="M108" s="215"/>
      <c r="N108" s="215"/>
      <c r="O108" s="101"/>
      <c r="P108" s="98"/>
      <c r="Q108" s="98"/>
      <c r="R108" s="98"/>
    </row>
    <row r="109" spans="1:18" ht="18" x14ac:dyDescent="0.35">
      <c r="A109" s="98"/>
      <c r="B109" s="213"/>
      <c r="C109" s="213"/>
      <c r="D109" s="214" t="s">
        <v>521</v>
      </c>
      <c r="E109" s="214"/>
      <c r="F109" s="214"/>
      <c r="G109" s="100"/>
      <c r="H109" s="214" t="s">
        <v>522</v>
      </c>
      <c r="I109" s="214"/>
      <c r="J109" s="214"/>
      <c r="K109" s="100"/>
      <c r="L109" s="215"/>
      <c r="M109" s="215"/>
      <c r="N109" s="215"/>
      <c r="O109" s="101"/>
      <c r="P109" s="98"/>
      <c r="Q109" s="98"/>
      <c r="R109" s="98"/>
    </row>
    <row r="110" spans="1:18" ht="75" customHeight="1" x14ac:dyDescent="0.35">
      <c r="A110" s="98"/>
      <c r="B110" s="213"/>
      <c r="C110" s="213"/>
      <c r="D110" s="102" t="s">
        <v>523</v>
      </c>
      <c r="E110" s="102" t="s">
        <v>524</v>
      </c>
      <c r="F110" s="102" t="s">
        <v>525</v>
      </c>
      <c r="G110" s="102"/>
      <c r="H110" s="102" t="s">
        <v>523</v>
      </c>
      <c r="I110" s="102" t="s">
        <v>524</v>
      </c>
      <c r="J110" s="102" t="s">
        <v>525</v>
      </c>
      <c r="K110" s="102"/>
      <c r="L110" s="103" t="s">
        <v>523</v>
      </c>
      <c r="M110" s="103" t="s">
        <v>524</v>
      </c>
      <c r="N110" s="103" t="s">
        <v>525</v>
      </c>
      <c r="O110" s="104"/>
      <c r="P110" s="98"/>
      <c r="Q110" s="98"/>
      <c r="R110" s="98"/>
    </row>
    <row r="111" spans="1:18" ht="18" x14ac:dyDescent="0.35">
      <c r="A111" s="98"/>
      <c r="B111" s="105">
        <v>1</v>
      </c>
      <c r="C111" s="106" t="s">
        <v>56</v>
      </c>
      <c r="D111" s="105">
        <f t="shared" ref="D111:D125" si="3">H3</f>
        <v>0</v>
      </c>
      <c r="E111" s="105">
        <f t="shared" ref="E111:E125" si="4">H33</f>
        <v>0</v>
      </c>
      <c r="F111" s="105">
        <f t="shared" ref="F111:F125" si="5">H63</f>
        <v>0</v>
      </c>
      <c r="G111" s="105"/>
      <c r="H111" s="105">
        <f t="shared" ref="H111:H125" si="6">H18</f>
        <v>0</v>
      </c>
      <c r="I111" s="105">
        <f t="shared" ref="I111:I125" si="7">H48</f>
        <v>0</v>
      </c>
      <c r="J111" s="105">
        <f t="shared" ref="J111:J125" si="8">H78</f>
        <v>0</v>
      </c>
      <c r="K111" s="105"/>
      <c r="L111" s="105">
        <f>D111+H111</f>
        <v>0</v>
      </c>
      <c r="M111" s="105">
        <f>E111+I111</f>
        <v>0</v>
      </c>
      <c r="N111" s="105">
        <f>F111+J111</f>
        <v>0</v>
      </c>
      <c r="O111" s="107"/>
      <c r="P111" s="98"/>
      <c r="Q111" s="98"/>
      <c r="R111" s="98"/>
    </row>
    <row r="112" spans="1:18" ht="18" x14ac:dyDescent="0.35">
      <c r="A112" s="98"/>
      <c r="B112" s="105">
        <v>2</v>
      </c>
      <c r="C112" s="106" t="s">
        <v>57</v>
      </c>
      <c r="D112" s="105">
        <f t="shared" si="3"/>
        <v>0</v>
      </c>
      <c r="E112" s="105">
        <f t="shared" si="4"/>
        <v>0</v>
      </c>
      <c r="F112" s="105">
        <f t="shared" si="5"/>
        <v>0</v>
      </c>
      <c r="G112" s="105"/>
      <c r="H112" s="105">
        <f t="shared" si="6"/>
        <v>0</v>
      </c>
      <c r="I112" s="105">
        <f t="shared" si="7"/>
        <v>0</v>
      </c>
      <c r="J112" s="105">
        <f t="shared" si="8"/>
        <v>0</v>
      </c>
      <c r="K112" s="105"/>
      <c r="L112" s="105">
        <f t="shared" ref="L112:N125" si="9">D112+H112</f>
        <v>0</v>
      </c>
      <c r="M112" s="105">
        <f t="shared" si="9"/>
        <v>0</v>
      </c>
      <c r="N112" s="105">
        <f t="shared" si="9"/>
        <v>0</v>
      </c>
      <c r="O112" s="107"/>
      <c r="P112" s="98"/>
      <c r="Q112" s="98"/>
      <c r="R112" s="98"/>
    </row>
    <row r="113" spans="1:18" ht="18" x14ac:dyDescent="0.35">
      <c r="A113" s="98"/>
      <c r="B113" s="105">
        <v>3</v>
      </c>
      <c r="C113" s="106" t="s">
        <v>526</v>
      </c>
      <c r="D113" s="105">
        <f t="shared" si="3"/>
        <v>0</v>
      </c>
      <c r="E113" s="105">
        <f t="shared" si="4"/>
        <v>0</v>
      </c>
      <c r="F113" s="105">
        <f t="shared" si="5"/>
        <v>0</v>
      </c>
      <c r="G113" s="105"/>
      <c r="H113" s="105">
        <f t="shared" si="6"/>
        <v>0</v>
      </c>
      <c r="I113" s="105">
        <f t="shared" si="7"/>
        <v>0</v>
      </c>
      <c r="J113" s="105">
        <f t="shared" si="8"/>
        <v>0</v>
      </c>
      <c r="K113" s="105"/>
      <c r="L113" s="105">
        <f t="shared" si="9"/>
        <v>0</v>
      </c>
      <c r="M113" s="105">
        <f t="shared" si="9"/>
        <v>0</v>
      </c>
      <c r="N113" s="105">
        <f t="shared" si="9"/>
        <v>0</v>
      </c>
      <c r="O113" s="107"/>
      <c r="P113" s="98"/>
      <c r="Q113" s="98"/>
      <c r="R113" s="98"/>
    </row>
    <row r="114" spans="1:18" ht="36" x14ac:dyDescent="0.35">
      <c r="A114" s="98"/>
      <c r="B114" s="105">
        <v>4</v>
      </c>
      <c r="C114" s="106" t="s">
        <v>59</v>
      </c>
      <c r="D114" s="105">
        <f t="shared" si="3"/>
        <v>0</v>
      </c>
      <c r="E114" s="105">
        <f t="shared" si="4"/>
        <v>0</v>
      </c>
      <c r="F114" s="105">
        <f t="shared" si="5"/>
        <v>0</v>
      </c>
      <c r="G114" s="105"/>
      <c r="H114" s="105">
        <f t="shared" si="6"/>
        <v>0</v>
      </c>
      <c r="I114" s="105">
        <f t="shared" si="7"/>
        <v>0</v>
      </c>
      <c r="J114" s="105">
        <f t="shared" si="8"/>
        <v>0</v>
      </c>
      <c r="K114" s="105"/>
      <c r="L114" s="105">
        <f t="shared" si="9"/>
        <v>0</v>
      </c>
      <c r="M114" s="105">
        <f t="shared" si="9"/>
        <v>0</v>
      </c>
      <c r="N114" s="105">
        <f t="shared" si="9"/>
        <v>0</v>
      </c>
      <c r="O114" s="107"/>
      <c r="P114" s="98"/>
      <c r="Q114" s="98"/>
      <c r="R114" s="98"/>
    </row>
    <row r="115" spans="1:18" ht="33" customHeight="1" x14ac:dyDescent="0.35">
      <c r="A115" s="98"/>
      <c r="B115" s="105" t="s">
        <v>244</v>
      </c>
      <c r="C115" s="106" t="s">
        <v>243</v>
      </c>
      <c r="D115" s="105">
        <f t="shared" si="3"/>
        <v>0</v>
      </c>
      <c r="E115" s="105">
        <f t="shared" si="4"/>
        <v>0</v>
      </c>
      <c r="F115" s="105">
        <f t="shared" si="5"/>
        <v>0</v>
      </c>
      <c r="G115" s="105"/>
      <c r="H115" s="105">
        <f t="shared" si="6"/>
        <v>0</v>
      </c>
      <c r="I115" s="105">
        <f t="shared" si="7"/>
        <v>0</v>
      </c>
      <c r="J115" s="105">
        <f t="shared" si="8"/>
        <v>0</v>
      </c>
      <c r="K115" s="105"/>
      <c r="L115" s="105">
        <f t="shared" si="9"/>
        <v>0</v>
      </c>
      <c r="M115" s="105">
        <f t="shared" si="9"/>
        <v>0</v>
      </c>
      <c r="N115" s="105">
        <f t="shared" si="9"/>
        <v>0</v>
      </c>
      <c r="O115" s="107"/>
      <c r="P115" s="98"/>
      <c r="Q115" s="98"/>
      <c r="R115" s="98"/>
    </row>
    <row r="116" spans="1:18" ht="108" x14ac:dyDescent="0.35">
      <c r="A116" s="98"/>
      <c r="B116" s="105" t="s">
        <v>246</v>
      </c>
      <c r="C116" s="106" t="s">
        <v>527</v>
      </c>
      <c r="D116" s="105">
        <f t="shared" si="3"/>
        <v>0</v>
      </c>
      <c r="E116" s="105">
        <f t="shared" si="4"/>
        <v>0</v>
      </c>
      <c r="F116" s="105">
        <f t="shared" si="5"/>
        <v>0</v>
      </c>
      <c r="G116" s="105"/>
      <c r="H116" s="105">
        <f t="shared" si="6"/>
        <v>0</v>
      </c>
      <c r="I116" s="105">
        <f t="shared" si="7"/>
        <v>0</v>
      </c>
      <c r="J116" s="105">
        <f t="shared" si="8"/>
        <v>0</v>
      </c>
      <c r="K116" s="105"/>
      <c r="L116" s="105">
        <f t="shared" si="9"/>
        <v>0</v>
      </c>
      <c r="M116" s="105">
        <f t="shared" si="9"/>
        <v>0</v>
      </c>
      <c r="N116" s="105">
        <f t="shared" si="9"/>
        <v>0</v>
      </c>
      <c r="O116" s="107"/>
      <c r="P116" s="98"/>
      <c r="Q116" s="98"/>
      <c r="R116" s="98"/>
    </row>
    <row r="117" spans="1:18" ht="36" x14ac:dyDescent="0.35">
      <c r="A117" s="98"/>
      <c r="B117" s="105" t="s">
        <v>248</v>
      </c>
      <c r="C117" s="106" t="s">
        <v>247</v>
      </c>
      <c r="D117" s="105">
        <f t="shared" si="3"/>
        <v>0</v>
      </c>
      <c r="E117" s="105">
        <f t="shared" si="4"/>
        <v>0</v>
      </c>
      <c r="F117" s="105">
        <f t="shared" si="5"/>
        <v>0</v>
      </c>
      <c r="G117" s="105"/>
      <c r="H117" s="105">
        <f t="shared" si="6"/>
        <v>0</v>
      </c>
      <c r="I117" s="105">
        <f t="shared" si="7"/>
        <v>0</v>
      </c>
      <c r="J117" s="105">
        <f t="shared" si="8"/>
        <v>0</v>
      </c>
      <c r="K117" s="105"/>
      <c r="L117" s="105">
        <f t="shared" si="9"/>
        <v>0</v>
      </c>
      <c r="M117" s="105">
        <f t="shared" si="9"/>
        <v>0</v>
      </c>
      <c r="N117" s="105">
        <f t="shared" si="9"/>
        <v>0</v>
      </c>
      <c r="O117" s="107"/>
      <c r="P117" s="98"/>
      <c r="Q117" s="98"/>
      <c r="R117" s="98"/>
    </row>
    <row r="118" spans="1:18" ht="72" x14ac:dyDescent="0.35">
      <c r="A118" s="98"/>
      <c r="B118" s="105" t="s">
        <v>250</v>
      </c>
      <c r="C118" s="106" t="s">
        <v>528</v>
      </c>
      <c r="D118" s="105">
        <f t="shared" si="3"/>
        <v>0</v>
      </c>
      <c r="E118" s="105">
        <f t="shared" si="4"/>
        <v>0</v>
      </c>
      <c r="F118" s="105">
        <f t="shared" si="5"/>
        <v>0</v>
      </c>
      <c r="G118" s="105"/>
      <c r="H118" s="105">
        <f t="shared" si="6"/>
        <v>0</v>
      </c>
      <c r="I118" s="105">
        <f t="shared" si="7"/>
        <v>0</v>
      </c>
      <c r="J118" s="105">
        <f t="shared" si="8"/>
        <v>0</v>
      </c>
      <c r="K118" s="105"/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7"/>
      <c r="P118" s="98"/>
      <c r="Q118" s="98"/>
      <c r="R118" s="98"/>
    </row>
    <row r="119" spans="1:18" ht="18" x14ac:dyDescent="0.35">
      <c r="A119" s="98"/>
      <c r="B119" s="105">
        <v>7</v>
      </c>
      <c r="C119" s="106" t="s">
        <v>60</v>
      </c>
      <c r="D119" s="105">
        <f t="shared" si="3"/>
        <v>0</v>
      </c>
      <c r="E119" s="105">
        <f t="shared" si="4"/>
        <v>0</v>
      </c>
      <c r="F119" s="105">
        <f t="shared" si="5"/>
        <v>0</v>
      </c>
      <c r="G119" s="105"/>
      <c r="H119" s="105">
        <f t="shared" si="6"/>
        <v>0</v>
      </c>
      <c r="I119" s="105">
        <f t="shared" si="7"/>
        <v>0</v>
      </c>
      <c r="J119" s="105">
        <f t="shared" si="8"/>
        <v>0</v>
      </c>
      <c r="K119" s="105"/>
      <c r="L119" s="105">
        <f t="shared" si="9"/>
        <v>0</v>
      </c>
      <c r="M119" s="105">
        <f t="shared" si="9"/>
        <v>0</v>
      </c>
      <c r="N119" s="105">
        <f t="shared" si="9"/>
        <v>0</v>
      </c>
      <c r="O119" s="107"/>
      <c r="P119" s="98"/>
      <c r="Q119" s="98"/>
      <c r="R119" s="98"/>
    </row>
    <row r="120" spans="1:18" ht="18" x14ac:dyDescent="0.35">
      <c r="A120" s="98"/>
      <c r="B120" s="105">
        <v>8</v>
      </c>
      <c r="C120" s="106" t="s">
        <v>251</v>
      </c>
      <c r="D120" s="105">
        <f t="shared" si="3"/>
        <v>0</v>
      </c>
      <c r="E120" s="105">
        <f t="shared" si="4"/>
        <v>0</v>
      </c>
      <c r="F120" s="105">
        <f t="shared" si="5"/>
        <v>0</v>
      </c>
      <c r="G120" s="105"/>
      <c r="H120" s="105">
        <f t="shared" si="6"/>
        <v>0</v>
      </c>
      <c r="I120" s="105">
        <f t="shared" si="7"/>
        <v>0</v>
      </c>
      <c r="J120" s="105">
        <f t="shared" si="8"/>
        <v>0</v>
      </c>
      <c r="K120" s="105"/>
      <c r="L120" s="105">
        <f t="shared" si="9"/>
        <v>0</v>
      </c>
      <c r="M120" s="105">
        <f t="shared" si="9"/>
        <v>0</v>
      </c>
      <c r="N120" s="105">
        <f t="shared" si="9"/>
        <v>0</v>
      </c>
      <c r="O120" s="107"/>
      <c r="P120" s="98"/>
      <c r="Q120" s="98"/>
      <c r="R120" s="98"/>
    </row>
    <row r="121" spans="1:18" ht="18" x14ac:dyDescent="0.35">
      <c r="A121" s="98"/>
      <c r="B121" s="105">
        <v>9</v>
      </c>
      <c r="C121" s="106" t="s">
        <v>205</v>
      </c>
      <c r="D121" s="105">
        <f t="shared" si="3"/>
        <v>0</v>
      </c>
      <c r="E121" s="105">
        <f t="shared" si="4"/>
        <v>0</v>
      </c>
      <c r="F121" s="105">
        <f t="shared" si="5"/>
        <v>0</v>
      </c>
      <c r="G121" s="105"/>
      <c r="H121" s="105">
        <f t="shared" si="6"/>
        <v>0</v>
      </c>
      <c r="I121" s="105">
        <f t="shared" si="7"/>
        <v>0</v>
      </c>
      <c r="J121" s="105">
        <f t="shared" si="8"/>
        <v>0</v>
      </c>
      <c r="K121" s="105"/>
      <c r="L121" s="105">
        <f t="shared" si="9"/>
        <v>0</v>
      </c>
      <c r="M121" s="105">
        <f t="shared" si="9"/>
        <v>0</v>
      </c>
      <c r="N121" s="105">
        <f t="shared" si="9"/>
        <v>0</v>
      </c>
      <c r="O121" s="107"/>
      <c r="P121" s="98"/>
      <c r="Q121" s="98"/>
      <c r="R121" s="98"/>
    </row>
    <row r="122" spans="1:18" ht="18" x14ac:dyDescent="0.35">
      <c r="A122" s="98"/>
      <c r="B122" s="105">
        <v>10</v>
      </c>
      <c r="C122" s="106" t="s">
        <v>206</v>
      </c>
      <c r="D122" s="105">
        <f t="shared" si="3"/>
        <v>0</v>
      </c>
      <c r="E122" s="105">
        <f t="shared" si="4"/>
        <v>0</v>
      </c>
      <c r="F122" s="105">
        <f t="shared" si="5"/>
        <v>0</v>
      </c>
      <c r="G122" s="105"/>
      <c r="H122" s="105">
        <f t="shared" si="6"/>
        <v>0</v>
      </c>
      <c r="I122" s="105">
        <f t="shared" si="7"/>
        <v>0</v>
      </c>
      <c r="J122" s="105">
        <f t="shared" si="8"/>
        <v>0</v>
      </c>
      <c r="K122" s="105"/>
      <c r="L122" s="105">
        <f t="shared" si="9"/>
        <v>0</v>
      </c>
      <c r="M122" s="105">
        <f t="shared" si="9"/>
        <v>0</v>
      </c>
      <c r="N122" s="105">
        <f t="shared" si="9"/>
        <v>0</v>
      </c>
      <c r="O122" s="107"/>
      <c r="P122" s="98"/>
      <c r="Q122" s="98"/>
      <c r="R122" s="98"/>
    </row>
    <row r="123" spans="1:18" ht="18" x14ac:dyDescent="0.35">
      <c r="A123" s="98"/>
      <c r="B123" s="105">
        <v>11</v>
      </c>
      <c r="C123" s="106" t="s">
        <v>207</v>
      </c>
      <c r="D123" s="105">
        <f t="shared" si="3"/>
        <v>0</v>
      </c>
      <c r="E123" s="105">
        <f t="shared" si="4"/>
        <v>0</v>
      </c>
      <c r="F123" s="105">
        <f t="shared" si="5"/>
        <v>0</v>
      </c>
      <c r="G123" s="105"/>
      <c r="H123" s="105">
        <f t="shared" si="6"/>
        <v>0</v>
      </c>
      <c r="I123" s="105">
        <f t="shared" si="7"/>
        <v>0</v>
      </c>
      <c r="J123" s="105">
        <f t="shared" si="8"/>
        <v>0</v>
      </c>
      <c r="K123" s="105"/>
      <c r="L123" s="105">
        <f t="shared" si="9"/>
        <v>0</v>
      </c>
      <c r="M123" s="105">
        <f t="shared" si="9"/>
        <v>0</v>
      </c>
      <c r="N123" s="105">
        <f t="shared" si="9"/>
        <v>0</v>
      </c>
      <c r="O123" s="107"/>
      <c r="P123" s="98"/>
      <c r="Q123" s="98"/>
      <c r="R123" s="98"/>
    </row>
    <row r="124" spans="1:18" ht="18" x14ac:dyDescent="0.35">
      <c r="A124" s="98"/>
      <c r="B124" s="105">
        <v>12</v>
      </c>
      <c r="C124" s="106" t="s">
        <v>208</v>
      </c>
      <c r="D124" s="105">
        <f t="shared" si="3"/>
        <v>0</v>
      </c>
      <c r="E124" s="105">
        <f t="shared" si="4"/>
        <v>0</v>
      </c>
      <c r="F124" s="105">
        <f t="shared" si="5"/>
        <v>0</v>
      </c>
      <c r="G124" s="105"/>
      <c r="H124" s="105">
        <f t="shared" si="6"/>
        <v>0</v>
      </c>
      <c r="I124" s="105">
        <f t="shared" si="7"/>
        <v>0</v>
      </c>
      <c r="J124" s="105">
        <f t="shared" si="8"/>
        <v>0</v>
      </c>
      <c r="K124" s="105"/>
      <c r="L124" s="105">
        <f t="shared" si="9"/>
        <v>0</v>
      </c>
      <c r="M124" s="105">
        <f t="shared" si="9"/>
        <v>0</v>
      </c>
      <c r="N124" s="105">
        <f t="shared" si="9"/>
        <v>0</v>
      </c>
      <c r="O124" s="107"/>
      <c r="P124" s="98"/>
      <c r="Q124" s="98"/>
      <c r="R124" s="98"/>
    </row>
    <row r="125" spans="1:18" ht="90" x14ac:dyDescent="0.35">
      <c r="A125" s="98"/>
      <c r="B125" s="105">
        <v>13</v>
      </c>
      <c r="C125" s="106" t="s">
        <v>529</v>
      </c>
      <c r="D125" s="105">
        <f t="shared" si="3"/>
        <v>0</v>
      </c>
      <c r="E125" s="105">
        <f t="shared" si="4"/>
        <v>0</v>
      </c>
      <c r="F125" s="105">
        <f t="shared" si="5"/>
        <v>0</v>
      </c>
      <c r="G125" s="105"/>
      <c r="H125" s="105">
        <f t="shared" si="6"/>
        <v>0</v>
      </c>
      <c r="I125" s="105">
        <f t="shared" si="7"/>
        <v>0</v>
      </c>
      <c r="J125" s="105">
        <f t="shared" si="8"/>
        <v>0</v>
      </c>
      <c r="K125" s="105"/>
      <c r="L125" s="105">
        <f t="shared" si="9"/>
        <v>0</v>
      </c>
      <c r="M125" s="105">
        <f t="shared" si="9"/>
        <v>0</v>
      </c>
      <c r="N125" s="105">
        <f t="shared" si="9"/>
        <v>0</v>
      </c>
      <c r="O125" s="107"/>
      <c r="P125" s="98"/>
      <c r="Q125" s="98"/>
      <c r="R125" s="98"/>
    </row>
    <row r="126" spans="1:18" ht="18" x14ac:dyDescent="0.35">
      <c r="A126" s="98"/>
      <c r="B126" s="217" t="s">
        <v>520</v>
      </c>
      <c r="C126" s="218"/>
      <c r="D126" s="108">
        <f>SUM(D111:D125)</f>
        <v>0</v>
      </c>
      <c r="E126" s="108">
        <f t="shared" ref="E126:N126" si="10">SUM(E111:E125)</f>
        <v>0</v>
      </c>
      <c r="F126" s="108">
        <f t="shared" si="10"/>
        <v>0</v>
      </c>
      <c r="G126" s="108"/>
      <c r="H126" s="108">
        <f t="shared" si="10"/>
        <v>0</v>
      </c>
      <c r="I126" s="108">
        <f t="shared" si="10"/>
        <v>0</v>
      </c>
      <c r="J126" s="108">
        <f t="shared" si="10"/>
        <v>0</v>
      </c>
      <c r="K126" s="108"/>
      <c r="L126" s="108">
        <f t="shared" si="10"/>
        <v>0</v>
      </c>
      <c r="M126" s="108">
        <f t="shared" si="10"/>
        <v>0</v>
      </c>
      <c r="N126" s="108">
        <f t="shared" si="10"/>
        <v>0</v>
      </c>
      <c r="O126" s="99"/>
      <c r="P126" s="98"/>
      <c r="Q126" s="98"/>
      <c r="R126" s="98"/>
    </row>
    <row r="127" spans="1:18" ht="18" x14ac:dyDescent="0.3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1:18" ht="18" x14ac:dyDescent="0.3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1:18" ht="18" x14ac:dyDescent="0.35">
      <c r="A129" s="98"/>
      <c r="B129" s="98"/>
      <c r="C129" s="212" t="s">
        <v>530</v>
      </c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99"/>
      <c r="P129" s="98"/>
      <c r="Q129" s="98"/>
      <c r="R129" s="98"/>
    </row>
    <row r="130" spans="1:18" ht="18" x14ac:dyDescent="0.35">
      <c r="A130" s="109"/>
      <c r="B130" s="109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109"/>
      <c r="Q130" s="109"/>
      <c r="R130" s="109"/>
    </row>
    <row r="131" spans="1:18" ht="18" x14ac:dyDescent="0.35">
      <c r="A131" s="109"/>
      <c r="B131" s="213" t="s">
        <v>519</v>
      </c>
      <c r="C131" s="213" t="s">
        <v>531</v>
      </c>
      <c r="D131" s="214" t="s">
        <v>181</v>
      </c>
      <c r="E131" s="214"/>
      <c r="F131" s="214"/>
      <c r="G131" s="214"/>
      <c r="H131" s="214"/>
      <c r="I131" s="214"/>
      <c r="J131" s="214"/>
      <c r="K131" s="100"/>
      <c r="L131" s="215" t="s">
        <v>520</v>
      </c>
      <c r="M131" s="215"/>
      <c r="N131" s="215"/>
      <c r="O131" s="101"/>
      <c r="P131" s="109"/>
      <c r="Q131" s="109"/>
      <c r="R131" s="109"/>
    </row>
    <row r="132" spans="1:18" ht="18" x14ac:dyDescent="0.35">
      <c r="A132" s="109"/>
      <c r="B132" s="213"/>
      <c r="C132" s="213"/>
      <c r="D132" s="214" t="s">
        <v>521</v>
      </c>
      <c r="E132" s="214"/>
      <c r="F132" s="214"/>
      <c r="G132" s="100"/>
      <c r="H132" s="214" t="s">
        <v>522</v>
      </c>
      <c r="I132" s="214"/>
      <c r="J132" s="214"/>
      <c r="K132" s="100"/>
      <c r="L132" s="215"/>
      <c r="M132" s="215"/>
      <c r="N132" s="215"/>
      <c r="O132" s="101"/>
      <c r="P132" s="109"/>
      <c r="Q132" s="109"/>
      <c r="R132" s="109"/>
    </row>
    <row r="133" spans="1:18" ht="80.25" customHeight="1" x14ac:dyDescent="0.35">
      <c r="A133" s="109"/>
      <c r="B133" s="213"/>
      <c r="C133" s="213"/>
      <c r="D133" s="102" t="s">
        <v>523</v>
      </c>
      <c r="E133" s="102" t="s">
        <v>524</v>
      </c>
      <c r="F133" s="102" t="s">
        <v>525</v>
      </c>
      <c r="G133" s="102"/>
      <c r="H133" s="102" t="s">
        <v>523</v>
      </c>
      <c r="I133" s="102" t="s">
        <v>524</v>
      </c>
      <c r="J133" s="102" t="s">
        <v>525</v>
      </c>
      <c r="K133" s="102"/>
      <c r="L133" s="103" t="s">
        <v>523</v>
      </c>
      <c r="M133" s="103" t="s">
        <v>524</v>
      </c>
      <c r="N133" s="103" t="s">
        <v>525</v>
      </c>
      <c r="O133" s="104"/>
      <c r="P133" s="109"/>
      <c r="Q133" s="109"/>
      <c r="R133" s="109"/>
    </row>
    <row r="134" spans="1:18" ht="18" x14ac:dyDescent="0.35">
      <c r="A134" s="109"/>
      <c r="B134" s="105">
        <v>1</v>
      </c>
      <c r="C134" s="106" t="s">
        <v>56</v>
      </c>
      <c r="D134" s="105">
        <f t="shared" ref="D134:D148" si="11">I3</f>
        <v>0</v>
      </c>
      <c r="E134" s="105">
        <f t="shared" ref="E134:E148" si="12">I33</f>
        <v>0</v>
      </c>
      <c r="F134" s="105">
        <f t="shared" ref="F134:F148" si="13">I63</f>
        <v>0</v>
      </c>
      <c r="G134" s="105"/>
      <c r="H134" s="105">
        <f t="shared" ref="H134:H148" si="14">I18</f>
        <v>0</v>
      </c>
      <c r="I134" s="105">
        <f t="shared" ref="I134:I148" si="15">I48</f>
        <v>0</v>
      </c>
      <c r="J134" s="105">
        <f t="shared" ref="J134:J148" si="16">I78</f>
        <v>0</v>
      </c>
      <c r="K134" s="105"/>
      <c r="L134" s="105">
        <f>D134+H134</f>
        <v>0</v>
      </c>
      <c r="M134" s="105">
        <f>E134+I134</f>
        <v>0</v>
      </c>
      <c r="N134" s="105">
        <f>F134+J134</f>
        <v>0</v>
      </c>
      <c r="O134" s="107"/>
      <c r="P134" s="109"/>
      <c r="Q134" s="109"/>
      <c r="R134" s="109"/>
    </row>
    <row r="135" spans="1:18" ht="18" x14ac:dyDescent="0.35">
      <c r="A135" s="109"/>
      <c r="B135" s="105">
        <v>2</v>
      </c>
      <c r="C135" s="106" t="s">
        <v>57</v>
      </c>
      <c r="D135" s="105">
        <f t="shared" si="11"/>
        <v>0</v>
      </c>
      <c r="E135" s="105">
        <f t="shared" si="12"/>
        <v>0</v>
      </c>
      <c r="F135" s="105">
        <f t="shared" si="13"/>
        <v>0</v>
      </c>
      <c r="G135" s="105"/>
      <c r="H135" s="105">
        <f t="shared" si="14"/>
        <v>0</v>
      </c>
      <c r="I135" s="105">
        <f t="shared" si="15"/>
        <v>0</v>
      </c>
      <c r="J135" s="105">
        <f t="shared" si="16"/>
        <v>0</v>
      </c>
      <c r="K135" s="105"/>
      <c r="L135" s="105">
        <f t="shared" ref="L135:N148" si="17">D135+H135</f>
        <v>0</v>
      </c>
      <c r="M135" s="105">
        <f t="shared" si="17"/>
        <v>0</v>
      </c>
      <c r="N135" s="105">
        <f t="shared" si="17"/>
        <v>0</v>
      </c>
      <c r="O135" s="107"/>
      <c r="P135" s="109"/>
      <c r="Q135" s="109"/>
      <c r="R135" s="109"/>
    </row>
    <row r="136" spans="1:18" ht="18" x14ac:dyDescent="0.35">
      <c r="A136" s="109"/>
      <c r="B136" s="105">
        <v>3</v>
      </c>
      <c r="C136" s="106" t="s">
        <v>526</v>
      </c>
      <c r="D136" s="105">
        <f t="shared" si="11"/>
        <v>0</v>
      </c>
      <c r="E136" s="105">
        <f t="shared" si="12"/>
        <v>0</v>
      </c>
      <c r="F136" s="105">
        <f t="shared" si="13"/>
        <v>0</v>
      </c>
      <c r="G136" s="105"/>
      <c r="H136" s="105">
        <f t="shared" si="14"/>
        <v>0</v>
      </c>
      <c r="I136" s="105">
        <f t="shared" si="15"/>
        <v>0</v>
      </c>
      <c r="J136" s="105">
        <f t="shared" si="16"/>
        <v>0</v>
      </c>
      <c r="K136" s="105"/>
      <c r="L136" s="105">
        <f t="shared" si="17"/>
        <v>0</v>
      </c>
      <c r="M136" s="105">
        <f t="shared" si="17"/>
        <v>0</v>
      </c>
      <c r="N136" s="105">
        <f t="shared" si="17"/>
        <v>0</v>
      </c>
      <c r="O136" s="107"/>
      <c r="P136" s="109"/>
      <c r="Q136" s="109"/>
      <c r="R136" s="109"/>
    </row>
    <row r="137" spans="1:18" ht="36" x14ac:dyDescent="0.35">
      <c r="A137" s="109"/>
      <c r="B137" s="105">
        <v>4</v>
      </c>
      <c r="C137" s="106" t="s">
        <v>59</v>
      </c>
      <c r="D137" s="105">
        <f t="shared" si="11"/>
        <v>0</v>
      </c>
      <c r="E137" s="105">
        <f t="shared" si="12"/>
        <v>0</v>
      </c>
      <c r="F137" s="105">
        <f t="shared" si="13"/>
        <v>0</v>
      </c>
      <c r="G137" s="105"/>
      <c r="H137" s="105">
        <f t="shared" si="14"/>
        <v>0</v>
      </c>
      <c r="I137" s="105">
        <f t="shared" si="15"/>
        <v>0</v>
      </c>
      <c r="J137" s="105">
        <f t="shared" si="16"/>
        <v>0</v>
      </c>
      <c r="K137" s="105"/>
      <c r="L137" s="105">
        <f t="shared" si="17"/>
        <v>0</v>
      </c>
      <c r="M137" s="105">
        <f t="shared" si="17"/>
        <v>0</v>
      </c>
      <c r="N137" s="105">
        <f t="shared" si="17"/>
        <v>0</v>
      </c>
      <c r="O137" s="107"/>
      <c r="P137" s="109"/>
      <c r="Q137" s="109"/>
      <c r="R137" s="109"/>
    </row>
    <row r="138" spans="1:18" ht="36" x14ac:dyDescent="0.35">
      <c r="A138" s="109"/>
      <c r="B138" s="105" t="s">
        <v>244</v>
      </c>
      <c r="C138" s="106" t="s">
        <v>243</v>
      </c>
      <c r="D138" s="105">
        <f t="shared" si="11"/>
        <v>0</v>
      </c>
      <c r="E138" s="105">
        <f t="shared" si="12"/>
        <v>0</v>
      </c>
      <c r="F138" s="105">
        <f t="shared" si="13"/>
        <v>0</v>
      </c>
      <c r="G138" s="105"/>
      <c r="H138" s="105">
        <f t="shared" si="14"/>
        <v>0</v>
      </c>
      <c r="I138" s="105">
        <f t="shared" si="15"/>
        <v>0</v>
      </c>
      <c r="J138" s="105">
        <f t="shared" si="16"/>
        <v>0</v>
      </c>
      <c r="K138" s="105"/>
      <c r="L138" s="105">
        <f t="shared" si="17"/>
        <v>0</v>
      </c>
      <c r="M138" s="105">
        <f t="shared" si="17"/>
        <v>0</v>
      </c>
      <c r="N138" s="105">
        <f t="shared" si="17"/>
        <v>0</v>
      </c>
      <c r="O138" s="107"/>
      <c r="P138" s="109"/>
      <c r="Q138" s="109"/>
      <c r="R138" s="109"/>
    </row>
    <row r="139" spans="1:18" ht="108" x14ac:dyDescent="0.35">
      <c r="A139" s="109"/>
      <c r="B139" s="105" t="s">
        <v>246</v>
      </c>
      <c r="C139" s="106" t="s">
        <v>527</v>
      </c>
      <c r="D139" s="105">
        <f t="shared" si="11"/>
        <v>0</v>
      </c>
      <c r="E139" s="105">
        <f t="shared" si="12"/>
        <v>0</v>
      </c>
      <c r="F139" s="105">
        <f t="shared" si="13"/>
        <v>0</v>
      </c>
      <c r="G139" s="105"/>
      <c r="H139" s="105">
        <f t="shared" si="14"/>
        <v>0</v>
      </c>
      <c r="I139" s="105">
        <f t="shared" si="15"/>
        <v>0</v>
      </c>
      <c r="J139" s="105">
        <f t="shared" si="16"/>
        <v>0</v>
      </c>
      <c r="K139" s="105"/>
      <c r="L139" s="105">
        <f t="shared" si="17"/>
        <v>0</v>
      </c>
      <c r="M139" s="105">
        <f t="shared" si="17"/>
        <v>0</v>
      </c>
      <c r="N139" s="105">
        <f t="shared" si="17"/>
        <v>0</v>
      </c>
      <c r="O139" s="107"/>
      <c r="P139" s="109"/>
      <c r="Q139" s="109"/>
      <c r="R139" s="109"/>
    </row>
    <row r="140" spans="1:18" ht="36" x14ac:dyDescent="0.35">
      <c r="A140" s="109"/>
      <c r="B140" s="105" t="s">
        <v>248</v>
      </c>
      <c r="C140" s="106" t="s">
        <v>247</v>
      </c>
      <c r="D140" s="105">
        <f t="shared" si="11"/>
        <v>0</v>
      </c>
      <c r="E140" s="105">
        <f t="shared" si="12"/>
        <v>0</v>
      </c>
      <c r="F140" s="105">
        <f t="shared" si="13"/>
        <v>0</v>
      </c>
      <c r="G140" s="105"/>
      <c r="H140" s="105">
        <f t="shared" si="14"/>
        <v>0</v>
      </c>
      <c r="I140" s="105">
        <f t="shared" si="15"/>
        <v>0</v>
      </c>
      <c r="J140" s="105">
        <f t="shared" si="16"/>
        <v>0</v>
      </c>
      <c r="K140" s="105"/>
      <c r="L140" s="105">
        <f t="shared" si="17"/>
        <v>0</v>
      </c>
      <c r="M140" s="105">
        <f t="shared" si="17"/>
        <v>0</v>
      </c>
      <c r="N140" s="105">
        <f t="shared" si="17"/>
        <v>0</v>
      </c>
      <c r="O140" s="107"/>
      <c r="P140" s="109"/>
      <c r="Q140" s="109"/>
      <c r="R140" s="109"/>
    </row>
    <row r="141" spans="1:18" ht="72" x14ac:dyDescent="0.35">
      <c r="A141" s="109"/>
      <c r="B141" s="105" t="s">
        <v>250</v>
      </c>
      <c r="C141" s="106" t="s">
        <v>528</v>
      </c>
      <c r="D141" s="105">
        <f t="shared" si="11"/>
        <v>0</v>
      </c>
      <c r="E141" s="105">
        <f t="shared" si="12"/>
        <v>0</v>
      </c>
      <c r="F141" s="105">
        <f t="shared" si="13"/>
        <v>0</v>
      </c>
      <c r="G141" s="105"/>
      <c r="H141" s="105">
        <f t="shared" si="14"/>
        <v>0</v>
      </c>
      <c r="I141" s="105">
        <f t="shared" si="15"/>
        <v>0</v>
      </c>
      <c r="J141" s="105">
        <f t="shared" si="16"/>
        <v>0</v>
      </c>
      <c r="K141" s="105"/>
      <c r="L141" s="105">
        <f t="shared" si="17"/>
        <v>0</v>
      </c>
      <c r="M141" s="105">
        <f t="shared" si="17"/>
        <v>0</v>
      </c>
      <c r="N141" s="105">
        <f t="shared" si="17"/>
        <v>0</v>
      </c>
      <c r="O141" s="107"/>
      <c r="P141" s="109"/>
      <c r="Q141" s="109"/>
      <c r="R141" s="109"/>
    </row>
    <row r="142" spans="1:18" ht="18" x14ac:dyDescent="0.35">
      <c r="A142" s="109"/>
      <c r="B142" s="105">
        <v>7</v>
      </c>
      <c r="C142" s="106" t="s">
        <v>60</v>
      </c>
      <c r="D142" s="105">
        <f t="shared" si="11"/>
        <v>0</v>
      </c>
      <c r="E142" s="105">
        <f t="shared" si="12"/>
        <v>0</v>
      </c>
      <c r="F142" s="105">
        <f t="shared" si="13"/>
        <v>0</v>
      </c>
      <c r="G142" s="105"/>
      <c r="H142" s="105">
        <f t="shared" si="14"/>
        <v>0</v>
      </c>
      <c r="I142" s="105">
        <f t="shared" si="15"/>
        <v>0</v>
      </c>
      <c r="J142" s="105">
        <f t="shared" si="16"/>
        <v>0</v>
      </c>
      <c r="K142" s="105"/>
      <c r="L142" s="105">
        <f t="shared" si="17"/>
        <v>0</v>
      </c>
      <c r="M142" s="105">
        <f t="shared" si="17"/>
        <v>0</v>
      </c>
      <c r="N142" s="105">
        <f t="shared" si="17"/>
        <v>0</v>
      </c>
      <c r="O142" s="107"/>
      <c r="P142" s="109"/>
      <c r="Q142" s="109"/>
      <c r="R142" s="109"/>
    </row>
    <row r="143" spans="1:18" ht="18" x14ac:dyDescent="0.35">
      <c r="A143" s="109"/>
      <c r="B143" s="105">
        <v>8</v>
      </c>
      <c r="C143" s="106" t="s">
        <v>251</v>
      </c>
      <c r="D143" s="105">
        <f t="shared" si="11"/>
        <v>0</v>
      </c>
      <c r="E143" s="105">
        <f t="shared" si="12"/>
        <v>0</v>
      </c>
      <c r="F143" s="105">
        <f t="shared" si="13"/>
        <v>0</v>
      </c>
      <c r="G143" s="105"/>
      <c r="H143" s="105">
        <f t="shared" si="14"/>
        <v>0</v>
      </c>
      <c r="I143" s="105">
        <f t="shared" si="15"/>
        <v>0</v>
      </c>
      <c r="J143" s="105">
        <f t="shared" si="16"/>
        <v>0</v>
      </c>
      <c r="K143" s="105"/>
      <c r="L143" s="105">
        <f t="shared" si="17"/>
        <v>0</v>
      </c>
      <c r="M143" s="105">
        <f t="shared" si="17"/>
        <v>0</v>
      </c>
      <c r="N143" s="105">
        <f t="shared" si="17"/>
        <v>0</v>
      </c>
      <c r="O143" s="107"/>
      <c r="P143" s="109"/>
      <c r="Q143" s="109"/>
      <c r="R143" s="109"/>
    </row>
    <row r="144" spans="1:18" ht="18" x14ac:dyDescent="0.35">
      <c r="A144" s="109"/>
      <c r="B144" s="105">
        <v>9</v>
      </c>
      <c r="C144" s="106" t="s">
        <v>205</v>
      </c>
      <c r="D144" s="105">
        <f t="shared" si="11"/>
        <v>0</v>
      </c>
      <c r="E144" s="105">
        <f t="shared" si="12"/>
        <v>0</v>
      </c>
      <c r="F144" s="105">
        <f t="shared" si="13"/>
        <v>0</v>
      </c>
      <c r="G144" s="105"/>
      <c r="H144" s="105">
        <f t="shared" si="14"/>
        <v>0</v>
      </c>
      <c r="I144" s="105">
        <f t="shared" si="15"/>
        <v>0</v>
      </c>
      <c r="J144" s="105">
        <f t="shared" si="16"/>
        <v>0</v>
      </c>
      <c r="K144" s="105"/>
      <c r="L144" s="105">
        <f t="shared" si="17"/>
        <v>0</v>
      </c>
      <c r="M144" s="105">
        <f t="shared" si="17"/>
        <v>0</v>
      </c>
      <c r="N144" s="105">
        <f t="shared" si="17"/>
        <v>0</v>
      </c>
      <c r="O144" s="107"/>
      <c r="P144" s="109"/>
      <c r="Q144" s="109"/>
      <c r="R144" s="109"/>
    </row>
    <row r="145" spans="1:18" ht="18" x14ac:dyDescent="0.35">
      <c r="A145" s="109"/>
      <c r="B145" s="105">
        <v>10</v>
      </c>
      <c r="C145" s="106" t="s">
        <v>206</v>
      </c>
      <c r="D145" s="105">
        <f t="shared" si="11"/>
        <v>0</v>
      </c>
      <c r="E145" s="105">
        <f t="shared" si="12"/>
        <v>0</v>
      </c>
      <c r="F145" s="105">
        <f t="shared" si="13"/>
        <v>0</v>
      </c>
      <c r="G145" s="105"/>
      <c r="H145" s="105">
        <f t="shared" si="14"/>
        <v>0</v>
      </c>
      <c r="I145" s="105">
        <f t="shared" si="15"/>
        <v>0</v>
      </c>
      <c r="J145" s="105">
        <f t="shared" si="16"/>
        <v>0</v>
      </c>
      <c r="K145" s="105"/>
      <c r="L145" s="105">
        <f t="shared" si="17"/>
        <v>0</v>
      </c>
      <c r="M145" s="105">
        <f t="shared" si="17"/>
        <v>0</v>
      </c>
      <c r="N145" s="105">
        <f t="shared" si="17"/>
        <v>0</v>
      </c>
      <c r="O145" s="107"/>
      <c r="P145" s="109"/>
      <c r="Q145" s="109"/>
      <c r="R145" s="109"/>
    </row>
    <row r="146" spans="1:18" ht="18" x14ac:dyDescent="0.35">
      <c r="A146" s="109"/>
      <c r="B146" s="105">
        <v>11</v>
      </c>
      <c r="C146" s="106" t="s">
        <v>207</v>
      </c>
      <c r="D146" s="105">
        <f t="shared" si="11"/>
        <v>0</v>
      </c>
      <c r="E146" s="105">
        <f t="shared" si="12"/>
        <v>0</v>
      </c>
      <c r="F146" s="105">
        <f t="shared" si="13"/>
        <v>0</v>
      </c>
      <c r="G146" s="105"/>
      <c r="H146" s="105">
        <f t="shared" si="14"/>
        <v>0</v>
      </c>
      <c r="I146" s="105">
        <f t="shared" si="15"/>
        <v>0</v>
      </c>
      <c r="J146" s="105">
        <f t="shared" si="16"/>
        <v>0</v>
      </c>
      <c r="K146" s="105"/>
      <c r="L146" s="105">
        <f t="shared" si="17"/>
        <v>0</v>
      </c>
      <c r="M146" s="105">
        <f t="shared" si="17"/>
        <v>0</v>
      </c>
      <c r="N146" s="105">
        <f t="shared" si="17"/>
        <v>0</v>
      </c>
      <c r="O146" s="107"/>
      <c r="P146" s="109"/>
      <c r="Q146" s="109"/>
      <c r="R146" s="109"/>
    </row>
    <row r="147" spans="1:18" ht="18" x14ac:dyDescent="0.35">
      <c r="A147" s="109"/>
      <c r="B147" s="105">
        <v>12</v>
      </c>
      <c r="C147" s="106" t="s">
        <v>208</v>
      </c>
      <c r="D147" s="105">
        <f t="shared" si="11"/>
        <v>0</v>
      </c>
      <c r="E147" s="105">
        <f t="shared" si="12"/>
        <v>0</v>
      </c>
      <c r="F147" s="105">
        <f t="shared" si="13"/>
        <v>0</v>
      </c>
      <c r="G147" s="105"/>
      <c r="H147" s="105">
        <f t="shared" si="14"/>
        <v>0</v>
      </c>
      <c r="I147" s="105">
        <f t="shared" si="15"/>
        <v>0</v>
      </c>
      <c r="J147" s="105">
        <f t="shared" si="16"/>
        <v>0</v>
      </c>
      <c r="K147" s="105"/>
      <c r="L147" s="105">
        <f t="shared" si="17"/>
        <v>0</v>
      </c>
      <c r="M147" s="105">
        <f t="shared" si="17"/>
        <v>0</v>
      </c>
      <c r="N147" s="105">
        <f t="shared" si="17"/>
        <v>0</v>
      </c>
      <c r="O147" s="107"/>
      <c r="P147" s="109"/>
      <c r="Q147" s="109"/>
      <c r="R147" s="109"/>
    </row>
    <row r="148" spans="1:18" ht="90" x14ac:dyDescent="0.35">
      <c r="A148" s="109"/>
      <c r="B148" s="105">
        <v>13</v>
      </c>
      <c r="C148" s="106" t="s">
        <v>529</v>
      </c>
      <c r="D148" s="105">
        <f t="shared" si="11"/>
        <v>0</v>
      </c>
      <c r="E148" s="105">
        <f t="shared" si="12"/>
        <v>0</v>
      </c>
      <c r="F148" s="105">
        <f t="shared" si="13"/>
        <v>0</v>
      </c>
      <c r="G148" s="105"/>
      <c r="H148" s="105">
        <f t="shared" si="14"/>
        <v>0</v>
      </c>
      <c r="I148" s="105">
        <f t="shared" si="15"/>
        <v>0</v>
      </c>
      <c r="J148" s="105">
        <f t="shared" si="16"/>
        <v>0</v>
      </c>
      <c r="K148" s="105"/>
      <c r="L148" s="105">
        <f t="shared" si="17"/>
        <v>0</v>
      </c>
      <c r="M148" s="105">
        <f t="shared" si="17"/>
        <v>0</v>
      </c>
      <c r="N148" s="105">
        <f t="shared" si="17"/>
        <v>0</v>
      </c>
      <c r="O148" s="107"/>
      <c r="P148" s="109"/>
      <c r="Q148" s="109"/>
      <c r="R148" s="109"/>
    </row>
    <row r="149" spans="1:18" ht="18" x14ac:dyDescent="0.35">
      <c r="A149" s="109"/>
      <c r="B149" s="217" t="s">
        <v>520</v>
      </c>
      <c r="C149" s="218"/>
      <c r="D149" s="110">
        <f>SUM(D134:D148)</f>
        <v>0</v>
      </c>
      <c r="E149" s="110">
        <f t="shared" ref="E149:F149" si="18">SUM(E134:E148)</f>
        <v>0</v>
      </c>
      <c r="F149" s="110">
        <f t="shared" si="18"/>
        <v>0</v>
      </c>
      <c r="G149" s="110"/>
      <c r="H149" s="110">
        <f t="shared" ref="H149:J149" si="19">SUM(H134:H148)</f>
        <v>0</v>
      </c>
      <c r="I149" s="110">
        <f t="shared" si="19"/>
        <v>0</v>
      </c>
      <c r="J149" s="110">
        <f t="shared" si="19"/>
        <v>0</v>
      </c>
      <c r="K149" s="110"/>
      <c r="L149" s="110">
        <f t="shared" ref="L149:N149" si="20">SUM(L134:L148)</f>
        <v>0</v>
      </c>
      <c r="M149" s="110">
        <f t="shared" si="20"/>
        <v>0</v>
      </c>
      <c r="N149" s="110">
        <f t="shared" si="20"/>
        <v>0</v>
      </c>
      <c r="O149" s="111"/>
      <c r="P149" s="111"/>
      <c r="Q149" s="109"/>
      <c r="R149" s="109"/>
    </row>
    <row r="150" spans="1:18" ht="18" x14ac:dyDescent="0.35">
      <c r="A150" s="109"/>
      <c r="B150" s="109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109"/>
      <c r="Q150" s="109"/>
      <c r="R150" s="109"/>
    </row>
    <row r="151" spans="1:18" ht="18" x14ac:dyDescent="0.3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1:18" ht="18" x14ac:dyDescent="0.35">
      <c r="A152" s="98"/>
      <c r="B152" s="98"/>
      <c r="C152" s="212" t="s">
        <v>532</v>
      </c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99"/>
      <c r="P152" s="98"/>
      <c r="Q152" s="98"/>
      <c r="R152" s="98"/>
    </row>
    <row r="153" spans="1:18" ht="18" x14ac:dyDescent="0.35">
      <c r="A153" s="109"/>
      <c r="B153" s="109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109"/>
      <c r="Q153" s="109"/>
      <c r="R153" s="109"/>
    </row>
    <row r="154" spans="1:18" ht="18" x14ac:dyDescent="0.35">
      <c r="A154" s="109"/>
      <c r="B154" s="213" t="s">
        <v>519</v>
      </c>
      <c r="C154" s="213" t="s">
        <v>531</v>
      </c>
      <c r="D154" s="214" t="s">
        <v>181</v>
      </c>
      <c r="E154" s="214"/>
      <c r="F154" s="214"/>
      <c r="G154" s="214"/>
      <c r="H154" s="214"/>
      <c r="I154" s="214"/>
      <c r="J154" s="214"/>
      <c r="K154" s="100"/>
      <c r="L154" s="215" t="s">
        <v>520</v>
      </c>
      <c r="M154" s="215"/>
      <c r="N154" s="215"/>
      <c r="O154" s="101"/>
      <c r="P154" s="109"/>
      <c r="Q154" s="109"/>
      <c r="R154" s="109"/>
    </row>
    <row r="155" spans="1:18" ht="18" x14ac:dyDescent="0.35">
      <c r="A155" s="109"/>
      <c r="B155" s="213"/>
      <c r="C155" s="213"/>
      <c r="D155" s="214" t="s">
        <v>521</v>
      </c>
      <c r="E155" s="214"/>
      <c r="F155" s="214"/>
      <c r="G155" s="100"/>
      <c r="H155" s="214" t="s">
        <v>522</v>
      </c>
      <c r="I155" s="214"/>
      <c r="J155" s="214"/>
      <c r="K155" s="100"/>
      <c r="L155" s="215"/>
      <c r="M155" s="215"/>
      <c r="N155" s="215"/>
      <c r="O155" s="101"/>
      <c r="P155" s="109"/>
      <c r="Q155" s="109"/>
      <c r="R155" s="109"/>
    </row>
    <row r="156" spans="1:18" ht="80.25" customHeight="1" x14ac:dyDescent="0.35">
      <c r="A156" s="109"/>
      <c r="B156" s="213"/>
      <c r="C156" s="213"/>
      <c r="D156" s="102" t="s">
        <v>523</v>
      </c>
      <c r="E156" s="102" t="s">
        <v>524</v>
      </c>
      <c r="F156" s="102" t="s">
        <v>525</v>
      </c>
      <c r="G156" s="102"/>
      <c r="H156" s="102" t="s">
        <v>523</v>
      </c>
      <c r="I156" s="102" t="s">
        <v>524</v>
      </c>
      <c r="J156" s="102" t="s">
        <v>525</v>
      </c>
      <c r="K156" s="102"/>
      <c r="L156" s="103" t="s">
        <v>523</v>
      </c>
      <c r="M156" s="103" t="s">
        <v>524</v>
      </c>
      <c r="N156" s="103" t="s">
        <v>525</v>
      </c>
      <c r="O156" s="104"/>
      <c r="P156" s="109"/>
      <c r="Q156" s="109"/>
      <c r="R156" s="109"/>
    </row>
    <row r="157" spans="1:18" ht="18" x14ac:dyDescent="0.35">
      <c r="A157" s="109"/>
      <c r="B157" s="105">
        <v>1</v>
      </c>
      <c r="C157" s="106" t="s">
        <v>56</v>
      </c>
      <c r="D157" s="105">
        <f>K3</f>
        <v>0</v>
      </c>
      <c r="E157" s="105">
        <f>K33</f>
        <v>0</v>
      </c>
      <c r="F157" s="105">
        <f>K63</f>
        <v>0</v>
      </c>
      <c r="G157" s="105"/>
      <c r="H157" s="105">
        <f>K18</f>
        <v>0</v>
      </c>
      <c r="I157" s="105">
        <f>K48</f>
        <v>0</v>
      </c>
      <c r="J157" s="105">
        <f>K78</f>
        <v>0</v>
      </c>
      <c r="K157" s="105"/>
      <c r="L157" s="105">
        <f>D157+H157</f>
        <v>0</v>
      </c>
      <c r="M157" s="105">
        <f>E157+I157</f>
        <v>0</v>
      </c>
      <c r="N157" s="105">
        <f>F157+J157</f>
        <v>0</v>
      </c>
      <c r="O157" s="107"/>
      <c r="P157" s="109"/>
      <c r="Q157" s="109"/>
      <c r="R157" s="109"/>
    </row>
    <row r="158" spans="1:18" ht="18" x14ac:dyDescent="0.35">
      <c r="A158" s="109"/>
      <c r="B158" s="105">
        <v>2</v>
      </c>
      <c r="C158" s="106" t="s">
        <v>57</v>
      </c>
      <c r="D158" s="105">
        <f t="shared" ref="D158:D171" si="21">K4</f>
        <v>0</v>
      </c>
      <c r="E158" s="105">
        <f t="shared" ref="E158:E171" si="22">K34</f>
        <v>0</v>
      </c>
      <c r="F158" s="105">
        <f t="shared" ref="F158:F171" si="23">K64</f>
        <v>0</v>
      </c>
      <c r="G158" s="105"/>
      <c r="H158" s="105">
        <f t="shared" ref="H158:H171" si="24">K19</f>
        <v>0</v>
      </c>
      <c r="I158" s="105">
        <f t="shared" ref="I158:I171" si="25">K49</f>
        <v>0</v>
      </c>
      <c r="J158" s="105">
        <f t="shared" ref="J158:J171" si="26">K79</f>
        <v>0</v>
      </c>
      <c r="K158" s="105"/>
      <c r="L158" s="105">
        <f t="shared" ref="L158:N171" si="27">D158+H158</f>
        <v>0</v>
      </c>
      <c r="M158" s="105">
        <f t="shared" si="27"/>
        <v>0</v>
      </c>
      <c r="N158" s="105">
        <f t="shared" si="27"/>
        <v>0</v>
      </c>
      <c r="O158" s="107"/>
      <c r="P158" s="109"/>
      <c r="Q158" s="109"/>
      <c r="R158" s="109"/>
    </row>
    <row r="159" spans="1:18" ht="18" x14ac:dyDescent="0.35">
      <c r="A159" s="109"/>
      <c r="B159" s="105">
        <v>3</v>
      </c>
      <c r="C159" s="106" t="s">
        <v>526</v>
      </c>
      <c r="D159" s="105">
        <f t="shared" si="21"/>
        <v>0</v>
      </c>
      <c r="E159" s="105">
        <f t="shared" si="22"/>
        <v>0</v>
      </c>
      <c r="F159" s="105">
        <f t="shared" si="23"/>
        <v>0</v>
      </c>
      <c r="G159" s="105"/>
      <c r="H159" s="105">
        <f t="shared" si="24"/>
        <v>0</v>
      </c>
      <c r="I159" s="105">
        <f t="shared" si="25"/>
        <v>0</v>
      </c>
      <c r="J159" s="105">
        <f t="shared" si="26"/>
        <v>0</v>
      </c>
      <c r="K159" s="105"/>
      <c r="L159" s="105">
        <f t="shared" si="27"/>
        <v>0</v>
      </c>
      <c r="M159" s="105">
        <f t="shared" si="27"/>
        <v>0</v>
      </c>
      <c r="N159" s="105">
        <f t="shared" si="27"/>
        <v>0</v>
      </c>
      <c r="O159" s="107"/>
      <c r="P159" s="109"/>
      <c r="Q159" s="109"/>
      <c r="R159" s="109"/>
    </row>
    <row r="160" spans="1:18" ht="36" x14ac:dyDescent="0.35">
      <c r="A160" s="109"/>
      <c r="B160" s="105">
        <v>4</v>
      </c>
      <c r="C160" s="106" t="s">
        <v>59</v>
      </c>
      <c r="D160" s="105">
        <f t="shared" si="21"/>
        <v>0</v>
      </c>
      <c r="E160" s="105">
        <f t="shared" si="22"/>
        <v>0</v>
      </c>
      <c r="F160" s="105">
        <f t="shared" si="23"/>
        <v>0</v>
      </c>
      <c r="G160" s="105"/>
      <c r="H160" s="105">
        <f t="shared" si="24"/>
        <v>0</v>
      </c>
      <c r="I160" s="105">
        <f t="shared" si="25"/>
        <v>0</v>
      </c>
      <c r="J160" s="105">
        <f t="shared" si="26"/>
        <v>0</v>
      </c>
      <c r="K160" s="105"/>
      <c r="L160" s="105">
        <f t="shared" si="27"/>
        <v>0</v>
      </c>
      <c r="M160" s="105">
        <f t="shared" si="27"/>
        <v>0</v>
      </c>
      <c r="N160" s="105">
        <f t="shared" si="27"/>
        <v>0</v>
      </c>
      <c r="O160" s="107"/>
      <c r="P160" s="109"/>
      <c r="Q160" s="109"/>
      <c r="R160" s="109"/>
    </row>
    <row r="161" spans="1:18" ht="36" x14ac:dyDescent="0.35">
      <c r="A161" s="109"/>
      <c r="B161" s="105" t="s">
        <v>244</v>
      </c>
      <c r="C161" s="106" t="s">
        <v>243</v>
      </c>
      <c r="D161" s="105">
        <f t="shared" si="21"/>
        <v>0</v>
      </c>
      <c r="E161" s="105">
        <f t="shared" si="22"/>
        <v>0</v>
      </c>
      <c r="F161" s="105">
        <f t="shared" si="23"/>
        <v>0</v>
      </c>
      <c r="G161" s="105"/>
      <c r="H161" s="105">
        <f t="shared" si="24"/>
        <v>0</v>
      </c>
      <c r="I161" s="105">
        <f t="shared" si="25"/>
        <v>0</v>
      </c>
      <c r="J161" s="105">
        <f t="shared" si="26"/>
        <v>0</v>
      </c>
      <c r="K161" s="105"/>
      <c r="L161" s="105">
        <f t="shared" si="27"/>
        <v>0</v>
      </c>
      <c r="M161" s="105">
        <f t="shared" si="27"/>
        <v>0</v>
      </c>
      <c r="N161" s="105">
        <f t="shared" si="27"/>
        <v>0</v>
      </c>
      <c r="O161" s="107"/>
      <c r="P161" s="109"/>
      <c r="Q161" s="109"/>
      <c r="R161" s="109"/>
    </row>
    <row r="162" spans="1:18" ht="108" x14ac:dyDescent="0.35">
      <c r="A162" s="109"/>
      <c r="B162" s="105" t="s">
        <v>246</v>
      </c>
      <c r="C162" s="106" t="s">
        <v>527</v>
      </c>
      <c r="D162" s="105">
        <f t="shared" si="21"/>
        <v>0</v>
      </c>
      <c r="E162" s="105">
        <f t="shared" si="22"/>
        <v>0</v>
      </c>
      <c r="F162" s="105">
        <f t="shared" si="23"/>
        <v>0</v>
      </c>
      <c r="G162" s="105"/>
      <c r="H162" s="105">
        <f t="shared" si="24"/>
        <v>0</v>
      </c>
      <c r="I162" s="105">
        <f t="shared" si="25"/>
        <v>0</v>
      </c>
      <c r="J162" s="105">
        <f t="shared" si="26"/>
        <v>0</v>
      </c>
      <c r="K162" s="105"/>
      <c r="L162" s="105">
        <f t="shared" si="27"/>
        <v>0</v>
      </c>
      <c r="M162" s="105">
        <f t="shared" si="27"/>
        <v>0</v>
      </c>
      <c r="N162" s="105">
        <f t="shared" si="27"/>
        <v>0</v>
      </c>
      <c r="O162" s="107"/>
      <c r="P162" s="109"/>
      <c r="Q162" s="109"/>
      <c r="R162" s="109"/>
    </row>
    <row r="163" spans="1:18" ht="36" x14ac:dyDescent="0.35">
      <c r="A163" s="109"/>
      <c r="B163" s="105" t="s">
        <v>248</v>
      </c>
      <c r="C163" s="106" t="s">
        <v>247</v>
      </c>
      <c r="D163" s="105">
        <f t="shared" si="21"/>
        <v>0</v>
      </c>
      <c r="E163" s="105">
        <f t="shared" si="22"/>
        <v>0</v>
      </c>
      <c r="F163" s="105">
        <f t="shared" si="23"/>
        <v>0</v>
      </c>
      <c r="G163" s="105"/>
      <c r="H163" s="105">
        <f t="shared" si="24"/>
        <v>0</v>
      </c>
      <c r="I163" s="105">
        <f t="shared" si="25"/>
        <v>0</v>
      </c>
      <c r="J163" s="105">
        <f t="shared" si="26"/>
        <v>0</v>
      </c>
      <c r="K163" s="105"/>
      <c r="L163" s="105">
        <f t="shared" si="27"/>
        <v>0</v>
      </c>
      <c r="M163" s="105">
        <f t="shared" si="27"/>
        <v>0</v>
      </c>
      <c r="N163" s="105">
        <f t="shared" si="27"/>
        <v>0</v>
      </c>
      <c r="O163" s="107"/>
      <c r="P163" s="109"/>
      <c r="Q163" s="109"/>
      <c r="R163" s="109"/>
    </row>
    <row r="164" spans="1:18" ht="72" x14ac:dyDescent="0.35">
      <c r="A164" s="109"/>
      <c r="B164" s="105" t="s">
        <v>250</v>
      </c>
      <c r="C164" s="106" t="s">
        <v>528</v>
      </c>
      <c r="D164" s="105">
        <f t="shared" si="21"/>
        <v>0</v>
      </c>
      <c r="E164" s="105">
        <f t="shared" si="22"/>
        <v>0</v>
      </c>
      <c r="F164" s="105">
        <f t="shared" si="23"/>
        <v>0</v>
      </c>
      <c r="G164" s="105"/>
      <c r="H164" s="105">
        <f t="shared" si="24"/>
        <v>0</v>
      </c>
      <c r="I164" s="105">
        <f t="shared" si="25"/>
        <v>0</v>
      </c>
      <c r="J164" s="105">
        <f t="shared" si="26"/>
        <v>0</v>
      </c>
      <c r="K164" s="105"/>
      <c r="L164" s="105">
        <f t="shared" si="27"/>
        <v>0</v>
      </c>
      <c r="M164" s="105">
        <f t="shared" si="27"/>
        <v>0</v>
      </c>
      <c r="N164" s="105">
        <f t="shared" si="27"/>
        <v>0</v>
      </c>
      <c r="O164" s="107"/>
      <c r="P164" s="109"/>
      <c r="Q164" s="109"/>
      <c r="R164" s="109"/>
    </row>
    <row r="165" spans="1:18" ht="18" x14ac:dyDescent="0.35">
      <c r="A165" s="109"/>
      <c r="B165" s="105">
        <v>7</v>
      </c>
      <c r="C165" s="106" t="s">
        <v>60</v>
      </c>
      <c r="D165" s="105">
        <f t="shared" si="21"/>
        <v>0</v>
      </c>
      <c r="E165" s="105">
        <f t="shared" si="22"/>
        <v>0</v>
      </c>
      <c r="F165" s="105">
        <f t="shared" si="23"/>
        <v>0</v>
      </c>
      <c r="G165" s="105"/>
      <c r="H165" s="105">
        <f t="shared" si="24"/>
        <v>0</v>
      </c>
      <c r="I165" s="105">
        <f t="shared" si="25"/>
        <v>0</v>
      </c>
      <c r="J165" s="105">
        <f t="shared" si="26"/>
        <v>0</v>
      </c>
      <c r="K165" s="105"/>
      <c r="L165" s="105">
        <f t="shared" si="27"/>
        <v>0</v>
      </c>
      <c r="M165" s="105">
        <f t="shared" si="27"/>
        <v>0</v>
      </c>
      <c r="N165" s="105">
        <f t="shared" si="27"/>
        <v>0</v>
      </c>
      <c r="O165" s="107"/>
      <c r="P165" s="109"/>
      <c r="Q165" s="109"/>
      <c r="R165" s="109"/>
    </row>
    <row r="166" spans="1:18" ht="18" x14ac:dyDescent="0.35">
      <c r="A166" s="109"/>
      <c r="B166" s="105">
        <v>8</v>
      </c>
      <c r="C166" s="106" t="s">
        <v>251</v>
      </c>
      <c r="D166" s="105">
        <f t="shared" si="21"/>
        <v>0</v>
      </c>
      <c r="E166" s="105">
        <f t="shared" si="22"/>
        <v>0</v>
      </c>
      <c r="F166" s="105">
        <f t="shared" si="23"/>
        <v>0</v>
      </c>
      <c r="G166" s="105"/>
      <c r="H166" s="105">
        <f t="shared" si="24"/>
        <v>0</v>
      </c>
      <c r="I166" s="105">
        <f t="shared" si="25"/>
        <v>0</v>
      </c>
      <c r="J166" s="105">
        <f t="shared" si="26"/>
        <v>0</v>
      </c>
      <c r="K166" s="105"/>
      <c r="L166" s="105">
        <f t="shared" si="27"/>
        <v>0</v>
      </c>
      <c r="M166" s="105">
        <f t="shared" si="27"/>
        <v>0</v>
      </c>
      <c r="N166" s="105">
        <f t="shared" si="27"/>
        <v>0</v>
      </c>
      <c r="O166" s="107"/>
      <c r="P166" s="109"/>
      <c r="Q166" s="109"/>
      <c r="R166" s="109"/>
    </row>
    <row r="167" spans="1:18" ht="18" x14ac:dyDescent="0.35">
      <c r="A167" s="109"/>
      <c r="B167" s="105">
        <v>9</v>
      </c>
      <c r="C167" s="106" t="s">
        <v>205</v>
      </c>
      <c r="D167" s="105">
        <f t="shared" si="21"/>
        <v>0</v>
      </c>
      <c r="E167" s="105">
        <f t="shared" si="22"/>
        <v>0</v>
      </c>
      <c r="F167" s="105">
        <f t="shared" si="23"/>
        <v>0</v>
      </c>
      <c r="G167" s="105"/>
      <c r="H167" s="105">
        <f t="shared" si="24"/>
        <v>0</v>
      </c>
      <c r="I167" s="105">
        <f t="shared" si="25"/>
        <v>0</v>
      </c>
      <c r="J167" s="105">
        <f t="shared" si="26"/>
        <v>0</v>
      </c>
      <c r="K167" s="105"/>
      <c r="L167" s="105">
        <f t="shared" si="27"/>
        <v>0</v>
      </c>
      <c r="M167" s="105">
        <f t="shared" si="27"/>
        <v>0</v>
      </c>
      <c r="N167" s="105">
        <f t="shared" si="27"/>
        <v>0</v>
      </c>
      <c r="O167" s="107"/>
      <c r="P167" s="109"/>
      <c r="Q167" s="109"/>
      <c r="R167" s="109"/>
    </row>
    <row r="168" spans="1:18" ht="18" x14ac:dyDescent="0.35">
      <c r="A168" s="109"/>
      <c r="B168" s="105">
        <v>10</v>
      </c>
      <c r="C168" s="106" t="s">
        <v>206</v>
      </c>
      <c r="D168" s="105">
        <f t="shared" si="21"/>
        <v>0</v>
      </c>
      <c r="E168" s="105">
        <f t="shared" si="22"/>
        <v>0</v>
      </c>
      <c r="F168" s="105">
        <f t="shared" si="23"/>
        <v>0</v>
      </c>
      <c r="G168" s="105"/>
      <c r="H168" s="105">
        <f t="shared" si="24"/>
        <v>0</v>
      </c>
      <c r="I168" s="105">
        <f t="shared" si="25"/>
        <v>0</v>
      </c>
      <c r="J168" s="105">
        <f t="shared" si="26"/>
        <v>0</v>
      </c>
      <c r="K168" s="105"/>
      <c r="L168" s="105">
        <f t="shared" si="27"/>
        <v>0</v>
      </c>
      <c r="M168" s="105">
        <f t="shared" si="27"/>
        <v>0</v>
      </c>
      <c r="N168" s="105">
        <f t="shared" si="27"/>
        <v>0</v>
      </c>
      <c r="O168" s="107"/>
      <c r="P168" s="109"/>
      <c r="Q168" s="109"/>
      <c r="R168" s="109"/>
    </row>
    <row r="169" spans="1:18" ht="18" x14ac:dyDescent="0.35">
      <c r="A169" s="109"/>
      <c r="B169" s="105">
        <v>11</v>
      </c>
      <c r="C169" s="106" t="s">
        <v>207</v>
      </c>
      <c r="D169" s="105">
        <f t="shared" si="21"/>
        <v>0</v>
      </c>
      <c r="E169" s="105">
        <f t="shared" si="22"/>
        <v>0</v>
      </c>
      <c r="F169" s="105">
        <f t="shared" si="23"/>
        <v>0</v>
      </c>
      <c r="G169" s="105"/>
      <c r="H169" s="105">
        <f t="shared" si="24"/>
        <v>0</v>
      </c>
      <c r="I169" s="105">
        <f t="shared" si="25"/>
        <v>0</v>
      </c>
      <c r="J169" s="105">
        <f t="shared" si="26"/>
        <v>0</v>
      </c>
      <c r="K169" s="105"/>
      <c r="L169" s="105">
        <f t="shared" si="27"/>
        <v>0</v>
      </c>
      <c r="M169" s="105">
        <f t="shared" si="27"/>
        <v>0</v>
      </c>
      <c r="N169" s="105">
        <f t="shared" si="27"/>
        <v>0</v>
      </c>
      <c r="O169" s="107"/>
      <c r="P169" s="109"/>
      <c r="Q169" s="109"/>
      <c r="R169" s="109"/>
    </row>
    <row r="170" spans="1:18" ht="18" x14ac:dyDescent="0.35">
      <c r="A170" s="109"/>
      <c r="B170" s="105">
        <v>12</v>
      </c>
      <c r="C170" s="106" t="s">
        <v>208</v>
      </c>
      <c r="D170" s="105">
        <f t="shared" si="21"/>
        <v>0</v>
      </c>
      <c r="E170" s="105">
        <f t="shared" si="22"/>
        <v>0</v>
      </c>
      <c r="F170" s="105">
        <f t="shared" si="23"/>
        <v>0</v>
      </c>
      <c r="G170" s="105"/>
      <c r="H170" s="105">
        <f t="shared" si="24"/>
        <v>0</v>
      </c>
      <c r="I170" s="105">
        <f t="shared" si="25"/>
        <v>0</v>
      </c>
      <c r="J170" s="105">
        <f t="shared" si="26"/>
        <v>0</v>
      </c>
      <c r="K170" s="105"/>
      <c r="L170" s="105">
        <f t="shared" si="27"/>
        <v>0</v>
      </c>
      <c r="M170" s="105">
        <f t="shared" si="27"/>
        <v>0</v>
      </c>
      <c r="N170" s="105">
        <f t="shared" si="27"/>
        <v>0</v>
      </c>
      <c r="O170" s="107"/>
      <c r="P170" s="109"/>
      <c r="Q170" s="109"/>
      <c r="R170" s="109"/>
    </row>
    <row r="171" spans="1:18" ht="90" x14ac:dyDescent="0.35">
      <c r="A171" s="109"/>
      <c r="B171" s="105">
        <v>13</v>
      </c>
      <c r="C171" s="106" t="s">
        <v>529</v>
      </c>
      <c r="D171" s="105">
        <f t="shared" si="21"/>
        <v>0</v>
      </c>
      <c r="E171" s="105">
        <f t="shared" si="22"/>
        <v>0</v>
      </c>
      <c r="F171" s="105">
        <f t="shared" si="23"/>
        <v>0</v>
      </c>
      <c r="G171" s="105"/>
      <c r="H171" s="105">
        <f t="shared" si="24"/>
        <v>0</v>
      </c>
      <c r="I171" s="105">
        <f t="shared" si="25"/>
        <v>0</v>
      </c>
      <c r="J171" s="105">
        <f t="shared" si="26"/>
        <v>0</v>
      </c>
      <c r="K171" s="105"/>
      <c r="L171" s="105">
        <f t="shared" si="27"/>
        <v>0</v>
      </c>
      <c r="M171" s="105">
        <f t="shared" si="27"/>
        <v>0</v>
      </c>
      <c r="N171" s="105">
        <f t="shared" si="27"/>
        <v>0</v>
      </c>
      <c r="O171" s="107"/>
      <c r="P171" s="109"/>
      <c r="Q171" s="109"/>
      <c r="R171" s="109"/>
    </row>
    <row r="172" spans="1:18" ht="18" x14ac:dyDescent="0.35">
      <c r="A172" s="109"/>
      <c r="B172" s="217" t="s">
        <v>520</v>
      </c>
      <c r="C172" s="218"/>
      <c r="D172" s="110">
        <f>SUM(D157:D171)</f>
        <v>0</v>
      </c>
      <c r="E172" s="110">
        <f t="shared" ref="E172:F172" si="28">SUM(E157:E171)</f>
        <v>0</v>
      </c>
      <c r="F172" s="110">
        <f t="shared" si="28"/>
        <v>0</v>
      </c>
      <c r="G172" s="110"/>
      <c r="H172" s="110">
        <f t="shared" ref="H172:J172" si="29">SUM(H157:H171)</f>
        <v>0</v>
      </c>
      <c r="I172" s="110">
        <f t="shared" si="29"/>
        <v>0</v>
      </c>
      <c r="J172" s="110">
        <f t="shared" si="29"/>
        <v>0</v>
      </c>
      <c r="K172" s="110"/>
      <c r="L172" s="110">
        <f t="shared" ref="L172:N172" si="30">SUM(L157:L171)</f>
        <v>0</v>
      </c>
      <c r="M172" s="110">
        <f t="shared" si="30"/>
        <v>0</v>
      </c>
      <c r="N172" s="110">
        <f t="shared" si="30"/>
        <v>0</v>
      </c>
      <c r="O172" s="111"/>
      <c r="P172" s="111"/>
      <c r="Q172" s="109"/>
      <c r="R172" s="109"/>
    </row>
    <row r="173" spans="1:18" ht="18" x14ac:dyDescent="0.35">
      <c r="A173" s="109"/>
      <c r="B173" s="109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109"/>
      <c r="Q173" s="109"/>
      <c r="R173" s="109"/>
    </row>
    <row r="174" spans="1:18" ht="18" x14ac:dyDescent="0.35">
      <c r="B174"/>
      <c r="C174" s="212" t="s">
        <v>533</v>
      </c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99"/>
    </row>
    <row r="175" spans="1:18" ht="15.6" x14ac:dyDescent="0.3">
      <c r="A175" s="112"/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2"/>
      <c r="Q175" s="112"/>
    </row>
    <row r="176" spans="1:18" ht="15.6" x14ac:dyDescent="0.3">
      <c r="A176" s="112"/>
      <c r="B176" s="219" t="s">
        <v>519</v>
      </c>
      <c r="C176" s="219" t="s">
        <v>531</v>
      </c>
      <c r="D176" s="220" t="s">
        <v>181</v>
      </c>
      <c r="E176" s="220"/>
      <c r="F176" s="220"/>
      <c r="G176" s="220"/>
      <c r="H176" s="220"/>
      <c r="I176" s="220"/>
      <c r="J176" s="220"/>
      <c r="K176" s="114"/>
      <c r="L176" s="221" t="s">
        <v>520</v>
      </c>
      <c r="M176" s="221"/>
      <c r="N176" s="221"/>
      <c r="O176" s="115"/>
      <c r="P176" s="112"/>
      <c r="Q176" s="112"/>
    </row>
    <row r="177" spans="1:17" ht="15.6" x14ac:dyDescent="0.3">
      <c r="A177" s="112"/>
      <c r="B177" s="219"/>
      <c r="C177" s="219"/>
      <c r="D177" s="220" t="s">
        <v>521</v>
      </c>
      <c r="E177" s="220"/>
      <c r="F177" s="220"/>
      <c r="G177" s="114"/>
      <c r="H177" s="220" t="s">
        <v>522</v>
      </c>
      <c r="I177" s="220"/>
      <c r="J177" s="220"/>
      <c r="K177" s="114"/>
      <c r="L177" s="221"/>
      <c r="M177" s="221"/>
      <c r="N177" s="221"/>
      <c r="O177" s="115"/>
      <c r="P177" s="112"/>
      <c r="Q177" s="112"/>
    </row>
    <row r="178" spans="1:17" ht="93" customHeight="1" x14ac:dyDescent="0.3">
      <c r="A178" s="112"/>
      <c r="B178" s="219"/>
      <c r="C178" s="219"/>
      <c r="D178" s="116" t="s">
        <v>523</v>
      </c>
      <c r="E178" s="116" t="s">
        <v>524</v>
      </c>
      <c r="F178" s="116" t="s">
        <v>525</v>
      </c>
      <c r="G178" s="116"/>
      <c r="H178" s="116" t="s">
        <v>523</v>
      </c>
      <c r="I178" s="116" t="s">
        <v>524</v>
      </c>
      <c r="J178" s="116" t="s">
        <v>525</v>
      </c>
      <c r="K178" s="116"/>
      <c r="L178" s="117" t="s">
        <v>523</v>
      </c>
      <c r="M178" s="117" t="s">
        <v>524</v>
      </c>
      <c r="N178" s="117" t="s">
        <v>525</v>
      </c>
      <c r="O178" s="118"/>
      <c r="P178" s="112"/>
      <c r="Q178" s="112"/>
    </row>
    <row r="179" spans="1:17" ht="15.6" x14ac:dyDescent="0.3">
      <c r="A179" s="112"/>
      <c r="B179" s="119">
        <v>1</v>
      </c>
      <c r="C179" s="120" t="s">
        <v>56</v>
      </c>
      <c r="D179" s="121">
        <f t="shared" ref="D179:D193" si="31">J3</f>
        <v>0</v>
      </c>
      <c r="E179" s="121">
        <f t="shared" ref="E179:E193" si="32">J33</f>
        <v>0</v>
      </c>
      <c r="F179" s="121">
        <f t="shared" ref="F179:F193" si="33">J63</f>
        <v>0</v>
      </c>
      <c r="G179" s="121"/>
      <c r="H179" s="121">
        <f t="shared" ref="H179:H193" si="34">J18</f>
        <v>0</v>
      </c>
      <c r="I179" s="121">
        <f t="shared" ref="I179:I193" si="35">J48</f>
        <v>0</v>
      </c>
      <c r="J179" s="121">
        <f t="shared" ref="J179:J193" si="36">J78</f>
        <v>0</v>
      </c>
      <c r="K179" s="121"/>
      <c r="L179" s="121">
        <f>D179+H179</f>
        <v>0</v>
      </c>
      <c r="M179" s="121">
        <f>E179+I179</f>
        <v>0</v>
      </c>
      <c r="N179" s="121">
        <f>F179+J179</f>
        <v>0</v>
      </c>
      <c r="O179" s="122"/>
      <c r="P179" s="112"/>
      <c r="Q179" s="112"/>
    </row>
    <row r="180" spans="1:17" ht="15.6" x14ac:dyDescent="0.3">
      <c r="A180" s="112"/>
      <c r="B180" s="119">
        <v>2</v>
      </c>
      <c r="C180" s="120" t="s">
        <v>57</v>
      </c>
      <c r="D180" s="121">
        <f t="shared" si="31"/>
        <v>0</v>
      </c>
      <c r="E180" s="121">
        <f t="shared" si="32"/>
        <v>0</v>
      </c>
      <c r="F180" s="121">
        <f t="shared" si="33"/>
        <v>0</v>
      </c>
      <c r="G180" s="121"/>
      <c r="H180" s="121">
        <f t="shared" si="34"/>
        <v>0</v>
      </c>
      <c r="I180" s="121">
        <f t="shared" si="35"/>
        <v>0</v>
      </c>
      <c r="J180" s="121">
        <f t="shared" si="36"/>
        <v>0</v>
      </c>
      <c r="K180" s="121"/>
      <c r="L180" s="121">
        <f t="shared" ref="L180:N193" si="37">D180+H180</f>
        <v>0</v>
      </c>
      <c r="M180" s="121">
        <f t="shared" si="37"/>
        <v>0</v>
      </c>
      <c r="N180" s="121">
        <f t="shared" si="37"/>
        <v>0</v>
      </c>
      <c r="O180" s="122"/>
      <c r="P180" s="112"/>
      <c r="Q180" s="112"/>
    </row>
    <row r="181" spans="1:17" ht="15.6" x14ac:dyDescent="0.3">
      <c r="A181" s="112"/>
      <c r="B181" s="119">
        <v>3</v>
      </c>
      <c r="C181" s="120" t="s">
        <v>526</v>
      </c>
      <c r="D181" s="121">
        <f t="shared" si="31"/>
        <v>0</v>
      </c>
      <c r="E181" s="121">
        <f t="shared" si="32"/>
        <v>0</v>
      </c>
      <c r="F181" s="121">
        <f t="shared" si="33"/>
        <v>0</v>
      </c>
      <c r="G181" s="121"/>
      <c r="H181" s="121">
        <f t="shared" si="34"/>
        <v>0</v>
      </c>
      <c r="I181" s="121">
        <f t="shared" si="35"/>
        <v>0</v>
      </c>
      <c r="J181" s="121">
        <f t="shared" si="36"/>
        <v>0</v>
      </c>
      <c r="K181" s="121"/>
      <c r="L181" s="121">
        <f t="shared" si="37"/>
        <v>0</v>
      </c>
      <c r="M181" s="121">
        <f t="shared" si="37"/>
        <v>0</v>
      </c>
      <c r="N181" s="121">
        <f t="shared" si="37"/>
        <v>0</v>
      </c>
      <c r="O181" s="122"/>
      <c r="P181" s="112"/>
      <c r="Q181" s="112"/>
    </row>
    <row r="182" spans="1:17" ht="15.6" x14ac:dyDescent="0.3">
      <c r="A182" s="112"/>
      <c r="B182" s="119">
        <v>4</v>
      </c>
      <c r="C182" s="120" t="s">
        <v>59</v>
      </c>
      <c r="D182" s="121">
        <f t="shared" si="31"/>
        <v>0</v>
      </c>
      <c r="E182" s="121">
        <f t="shared" si="32"/>
        <v>0</v>
      </c>
      <c r="F182" s="121">
        <f t="shared" si="33"/>
        <v>0</v>
      </c>
      <c r="G182" s="121"/>
      <c r="H182" s="121">
        <f t="shared" si="34"/>
        <v>0</v>
      </c>
      <c r="I182" s="121">
        <f t="shared" si="35"/>
        <v>0</v>
      </c>
      <c r="J182" s="121">
        <f t="shared" si="36"/>
        <v>0</v>
      </c>
      <c r="K182" s="121"/>
      <c r="L182" s="121">
        <f t="shared" si="37"/>
        <v>0</v>
      </c>
      <c r="M182" s="121">
        <f t="shared" si="37"/>
        <v>0</v>
      </c>
      <c r="N182" s="121">
        <f t="shared" si="37"/>
        <v>0</v>
      </c>
      <c r="O182" s="122"/>
      <c r="P182" s="112"/>
      <c r="Q182" s="112"/>
    </row>
    <row r="183" spans="1:17" ht="31.2" x14ac:dyDescent="0.3">
      <c r="A183" s="112"/>
      <c r="B183" s="119" t="s">
        <v>244</v>
      </c>
      <c r="C183" s="120" t="s">
        <v>243</v>
      </c>
      <c r="D183" s="121">
        <f t="shared" si="31"/>
        <v>0</v>
      </c>
      <c r="E183" s="121">
        <f t="shared" si="32"/>
        <v>0</v>
      </c>
      <c r="F183" s="121">
        <f t="shared" si="33"/>
        <v>0</v>
      </c>
      <c r="G183" s="121"/>
      <c r="H183" s="121">
        <f t="shared" si="34"/>
        <v>0</v>
      </c>
      <c r="I183" s="121">
        <f t="shared" si="35"/>
        <v>0</v>
      </c>
      <c r="J183" s="121">
        <f t="shared" si="36"/>
        <v>0</v>
      </c>
      <c r="K183" s="121"/>
      <c r="L183" s="121">
        <f t="shared" si="37"/>
        <v>0</v>
      </c>
      <c r="M183" s="121">
        <f t="shared" si="37"/>
        <v>0</v>
      </c>
      <c r="N183" s="121">
        <f t="shared" si="37"/>
        <v>0</v>
      </c>
      <c r="O183" s="122"/>
      <c r="P183" s="112"/>
      <c r="Q183" s="112"/>
    </row>
    <row r="184" spans="1:17" ht="62.4" x14ac:dyDescent="0.3">
      <c r="A184" s="112"/>
      <c r="B184" s="119" t="s">
        <v>246</v>
      </c>
      <c r="C184" s="120" t="s">
        <v>527</v>
      </c>
      <c r="D184" s="121">
        <f t="shared" si="31"/>
        <v>0</v>
      </c>
      <c r="E184" s="121">
        <f t="shared" si="32"/>
        <v>0</v>
      </c>
      <c r="F184" s="121">
        <f t="shared" si="33"/>
        <v>0</v>
      </c>
      <c r="G184" s="121"/>
      <c r="H184" s="121">
        <f t="shared" si="34"/>
        <v>0</v>
      </c>
      <c r="I184" s="121">
        <f t="shared" si="35"/>
        <v>0</v>
      </c>
      <c r="J184" s="121">
        <f t="shared" si="36"/>
        <v>0</v>
      </c>
      <c r="K184" s="121"/>
      <c r="L184" s="121">
        <f t="shared" si="37"/>
        <v>0</v>
      </c>
      <c r="M184" s="121">
        <f t="shared" si="37"/>
        <v>0</v>
      </c>
      <c r="N184" s="121">
        <f t="shared" si="37"/>
        <v>0</v>
      </c>
      <c r="O184" s="122"/>
      <c r="P184" s="112"/>
      <c r="Q184" s="112"/>
    </row>
    <row r="185" spans="1:17" ht="31.2" x14ac:dyDescent="0.3">
      <c r="A185" s="112"/>
      <c r="B185" s="119" t="s">
        <v>248</v>
      </c>
      <c r="C185" s="120" t="s">
        <v>247</v>
      </c>
      <c r="D185" s="121">
        <f t="shared" si="31"/>
        <v>0</v>
      </c>
      <c r="E185" s="121">
        <f t="shared" si="32"/>
        <v>0</v>
      </c>
      <c r="F185" s="121">
        <f t="shared" si="33"/>
        <v>0</v>
      </c>
      <c r="G185" s="121"/>
      <c r="H185" s="121">
        <f t="shared" si="34"/>
        <v>0</v>
      </c>
      <c r="I185" s="121">
        <f t="shared" si="35"/>
        <v>0</v>
      </c>
      <c r="J185" s="121">
        <f t="shared" si="36"/>
        <v>0</v>
      </c>
      <c r="K185" s="121"/>
      <c r="L185" s="121">
        <f t="shared" si="37"/>
        <v>0</v>
      </c>
      <c r="M185" s="121">
        <f t="shared" si="37"/>
        <v>0</v>
      </c>
      <c r="N185" s="121">
        <f t="shared" si="37"/>
        <v>0</v>
      </c>
      <c r="O185" s="122"/>
      <c r="P185" s="112"/>
      <c r="Q185" s="112"/>
    </row>
    <row r="186" spans="1:17" ht="62.4" x14ac:dyDescent="0.3">
      <c r="A186" s="112"/>
      <c r="B186" s="119" t="s">
        <v>250</v>
      </c>
      <c r="C186" s="120" t="s">
        <v>528</v>
      </c>
      <c r="D186" s="121">
        <f t="shared" si="31"/>
        <v>0</v>
      </c>
      <c r="E186" s="121">
        <f t="shared" si="32"/>
        <v>0</v>
      </c>
      <c r="F186" s="121">
        <f t="shared" si="33"/>
        <v>0</v>
      </c>
      <c r="G186" s="121"/>
      <c r="H186" s="121">
        <f t="shared" si="34"/>
        <v>0</v>
      </c>
      <c r="I186" s="121">
        <f t="shared" si="35"/>
        <v>0</v>
      </c>
      <c r="J186" s="121">
        <f t="shared" si="36"/>
        <v>0</v>
      </c>
      <c r="K186" s="121"/>
      <c r="L186" s="121">
        <f t="shared" si="37"/>
        <v>0</v>
      </c>
      <c r="M186" s="121">
        <f t="shared" si="37"/>
        <v>0</v>
      </c>
      <c r="N186" s="121">
        <f t="shared" si="37"/>
        <v>0</v>
      </c>
      <c r="O186" s="122"/>
      <c r="P186" s="112"/>
      <c r="Q186" s="112"/>
    </row>
    <row r="187" spans="1:17" ht="15.6" x14ac:dyDescent="0.3">
      <c r="A187" s="112"/>
      <c r="B187" s="119">
        <v>7</v>
      </c>
      <c r="C187" s="120" t="s">
        <v>60</v>
      </c>
      <c r="D187" s="121">
        <f t="shared" si="31"/>
        <v>0</v>
      </c>
      <c r="E187" s="121">
        <f t="shared" si="32"/>
        <v>0</v>
      </c>
      <c r="F187" s="121">
        <f t="shared" si="33"/>
        <v>0</v>
      </c>
      <c r="G187" s="121"/>
      <c r="H187" s="121">
        <f t="shared" si="34"/>
        <v>0</v>
      </c>
      <c r="I187" s="121">
        <f t="shared" si="35"/>
        <v>0</v>
      </c>
      <c r="J187" s="121">
        <f t="shared" si="36"/>
        <v>0</v>
      </c>
      <c r="K187" s="121"/>
      <c r="L187" s="121">
        <f t="shared" si="37"/>
        <v>0</v>
      </c>
      <c r="M187" s="121">
        <f t="shared" si="37"/>
        <v>0</v>
      </c>
      <c r="N187" s="121">
        <f t="shared" si="37"/>
        <v>0</v>
      </c>
      <c r="O187" s="122"/>
      <c r="P187" s="112"/>
      <c r="Q187" s="112"/>
    </row>
    <row r="188" spans="1:17" ht="15.6" x14ac:dyDescent="0.3">
      <c r="A188" s="112"/>
      <c r="B188" s="119">
        <v>8</v>
      </c>
      <c r="C188" s="120" t="s">
        <v>251</v>
      </c>
      <c r="D188" s="121">
        <f t="shared" si="31"/>
        <v>0</v>
      </c>
      <c r="E188" s="121">
        <f t="shared" si="32"/>
        <v>0</v>
      </c>
      <c r="F188" s="121">
        <f t="shared" si="33"/>
        <v>0</v>
      </c>
      <c r="G188" s="121"/>
      <c r="H188" s="121">
        <f t="shared" si="34"/>
        <v>0</v>
      </c>
      <c r="I188" s="121">
        <f t="shared" si="35"/>
        <v>0</v>
      </c>
      <c r="J188" s="121">
        <f t="shared" si="36"/>
        <v>0</v>
      </c>
      <c r="K188" s="121"/>
      <c r="L188" s="121">
        <f t="shared" si="37"/>
        <v>0</v>
      </c>
      <c r="M188" s="121">
        <f t="shared" si="37"/>
        <v>0</v>
      </c>
      <c r="N188" s="121">
        <f t="shared" si="37"/>
        <v>0</v>
      </c>
      <c r="O188" s="122"/>
      <c r="P188" s="112"/>
      <c r="Q188" s="112"/>
    </row>
    <row r="189" spans="1:17" ht="15.6" x14ac:dyDescent="0.3">
      <c r="A189" s="112"/>
      <c r="B189" s="119">
        <v>9</v>
      </c>
      <c r="C189" s="120" t="s">
        <v>205</v>
      </c>
      <c r="D189" s="121">
        <f t="shared" si="31"/>
        <v>0</v>
      </c>
      <c r="E189" s="121">
        <f t="shared" si="32"/>
        <v>0</v>
      </c>
      <c r="F189" s="121">
        <f t="shared" si="33"/>
        <v>0</v>
      </c>
      <c r="G189" s="121"/>
      <c r="H189" s="121">
        <f t="shared" si="34"/>
        <v>0</v>
      </c>
      <c r="I189" s="121">
        <f t="shared" si="35"/>
        <v>0</v>
      </c>
      <c r="J189" s="121">
        <f t="shared" si="36"/>
        <v>0</v>
      </c>
      <c r="K189" s="121"/>
      <c r="L189" s="121">
        <f t="shared" si="37"/>
        <v>0</v>
      </c>
      <c r="M189" s="121">
        <f t="shared" si="37"/>
        <v>0</v>
      </c>
      <c r="N189" s="121">
        <f t="shared" si="37"/>
        <v>0</v>
      </c>
      <c r="O189" s="122"/>
      <c r="P189" s="112"/>
      <c r="Q189" s="112"/>
    </row>
    <row r="190" spans="1:17" ht="15.6" x14ac:dyDescent="0.3">
      <c r="A190" s="112"/>
      <c r="B190" s="119">
        <v>10</v>
      </c>
      <c r="C190" s="120" t="s">
        <v>206</v>
      </c>
      <c r="D190" s="121">
        <f t="shared" si="31"/>
        <v>0</v>
      </c>
      <c r="E190" s="121">
        <f t="shared" si="32"/>
        <v>0</v>
      </c>
      <c r="F190" s="121">
        <f t="shared" si="33"/>
        <v>0</v>
      </c>
      <c r="G190" s="121"/>
      <c r="H190" s="121">
        <f t="shared" si="34"/>
        <v>0</v>
      </c>
      <c r="I190" s="121">
        <f t="shared" si="35"/>
        <v>0</v>
      </c>
      <c r="J190" s="121">
        <f t="shared" si="36"/>
        <v>0</v>
      </c>
      <c r="K190" s="121"/>
      <c r="L190" s="121">
        <f t="shared" si="37"/>
        <v>0</v>
      </c>
      <c r="M190" s="121">
        <f t="shared" si="37"/>
        <v>0</v>
      </c>
      <c r="N190" s="121">
        <f t="shared" si="37"/>
        <v>0</v>
      </c>
      <c r="O190" s="122"/>
      <c r="P190" s="112"/>
      <c r="Q190" s="112"/>
    </row>
    <row r="191" spans="1:17" ht="15.6" x14ac:dyDescent="0.3">
      <c r="A191" s="112"/>
      <c r="B191" s="119">
        <v>11</v>
      </c>
      <c r="C191" s="120" t="s">
        <v>207</v>
      </c>
      <c r="D191" s="121">
        <f t="shared" si="31"/>
        <v>0</v>
      </c>
      <c r="E191" s="121">
        <f t="shared" si="32"/>
        <v>0</v>
      </c>
      <c r="F191" s="121">
        <f t="shared" si="33"/>
        <v>0</v>
      </c>
      <c r="G191" s="121"/>
      <c r="H191" s="121">
        <f t="shared" si="34"/>
        <v>0</v>
      </c>
      <c r="I191" s="121">
        <f t="shared" si="35"/>
        <v>0</v>
      </c>
      <c r="J191" s="121">
        <f t="shared" si="36"/>
        <v>0</v>
      </c>
      <c r="K191" s="121"/>
      <c r="L191" s="121">
        <f t="shared" si="37"/>
        <v>0</v>
      </c>
      <c r="M191" s="121">
        <f t="shared" si="37"/>
        <v>0</v>
      </c>
      <c r="N191" s="121">
        <f t="shared" si="37"/>
        <v>0</v>
      </c>
      <c r="O191" s="122"/>
      <c r="P191" s="112"/>
      <c r="Q191" s="112"/>
    </row>
    <row r="192" spans="1:17" ht="15.6" x14ac:dyDescent="0.3">
      <c r="A192" s="112"/>
      <c r="B192" s="119">
        <v>12</v>
      </c>
      <c r="C192" s="120" t="s">
        <v>208</v>
      </c>
      <c r="D192" s="121">
        <f t="shared" si="31"/>
        <v>0</v>
      </c>
      <c r="E192" s="121">
        <f t="shared" si="32"/>
        <v>0</v>
      </c>
      <c r="F192" s="121">
        <f t="shared" si="33"/>
        <v>0</v>
      </c>
      <c r="G192" s="121"/>
      <c r="H192" s="121">
        <f t="shared" si="34"/>
        <v>0</v>
      </c>
      <c r="I192" s="121">
        <f t="shared" si="35"/>
        <v>0</v>
      </c>
      <c r="J192" s="121">
        <f t="shared" si="36"/>
        <v>0</v>
      </c>
      <c r="K192" s="121"/>
      <c r="L192" s="121">
        <f t="shared" si="37"/>
        <v>0</v>
      </c>
      <c r="M192" s="121">
        <f t="shared" si="37"/>
        <v>0</v>
      </c>
      <c r="N192" s="121">
        <f t="shared" si="37"/>
        <v>0</v>
      </c>
      <c r="O192" s="122"/>
      <c r="P192" s="112"/>
      <c r="Q192" s="112"/>
    </row>
    <row r="193" spans="1:54" ht="62.4" x14ac:dyDescent="0.3">
      <c r="A193" s="112"/>
      <c r="B193" s="119">
        <v>13</v>
      </c>
      <c r="C193" s="120" t="s">
        <v>529</v>
      </c>
      <c r="D193" s="121">
        <f t="shared" si="31"/>
        <v>0</v>
      </c>
      <c r="E193" s="121">
        <f t="shared" si="32"/>
        <v>0</v>
      </c>
      <c r="F193" s="121">
        <f t="shared" si="33"/>
        <v>0</v>
      </c>
      <c r="G193" s="121"/>
      <c r="H193" s="121">
        <f t="shared" si="34"/>
        <v>0</v>
      </c>
      <c r="I193" s="121">
        <f t="shared" si="35"/>
        <v>0</v>
      </c>
      <c r="J193" s="121">
        <f t="shared" si="36"/>
        <v>0</v>
      </c>
      <c r="K193" s="121"/>
      <c r="L193" s="121">
        <f t="shared" si="37"/>
        <v>0</v>
      </c>
      <c r="M193" s="121">
        <f t="shared" si="37"/>
        <v>0</v>
      </c>
      <c r="N193" s="121">
        <f t="shared" si="37"/>
        <v>0</v>
      </c>
      <c r="O193" s="122"/>
      <c r="P193" s="112"/>
      <c r="Q193" s="112"/>
    </row>
    <row r="194" spans="1:54" ht="15.6" x14ac:dyDescent="0.3">
      <c r="A194" s="112"/>
      <c r="B194" s="222" t="s">
        <v>520</v>
      </c>
      <c r="C194" s="223"/>
      <c r="D194" s="123">
        <f>SUM(D179:D193)</f>
        <v>0</v>
      </c>
      <c r="E194" s="123">
        <f t="shared" ref="E194:F194" si="38">SUM(E179:E193)</f>
        <v>0</v>
      </c>
      <c r="F194" s="123">
        <f t="shared" si="38"/>
        <v>0</v>
      </c>
      <c r="G194" s="123"/>
      <c r="H194" s="123">
        <f t="shared" ref="H194:J194" si="39">SUM(H179:H193)</f>
        <v>0</v>
      </c>
      <c r="I194" s="123">
        <f t="shared" si="39"/>
        <v>0</v>
      </c>
      <c r="J194" s="123">
        <f t="shared" si="39"/>
        <v>0</v>
      </c>
      <c r="K194" s="123"/>
      <c r="L194" s="123">
        <f t="shared" ref="L194:N194" si="40">SUM(L179:L193)</f>
        <v>0</v>
      </c>
      <c r="M194" s="123">
        <f t="shared" si="40"/>
        <v>0</v>
      </c>
      <c r="N194" s="123">
        <f t="shared" si="40"/>
        <v>0</v>
      </c>
      <c r="O194" s="124"/>
      <c r="P194" s="125"/>
      <c r="Q194" s="112"/>
    </row>
    <row r="195" spans="1:54" ht="15.6" x14ac:dyDescent="0.3">
      <c r="A195" s="112"/>
      <c r="B195" s="126"/>
      <c r="C195" s="126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1:54" ht="15.6" x14ac:dyDescent="0.3">
      <c r="A196" s="112"/>
      <c r="B196" s="126"/>
      <c r="C196" s="126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1:54" ht="15.6" x14ac:dyDescent="0.3">
      <c r="A197" s="112"/>
      <c r="B197" s="126"/>
      <c r="C197" s="127" t="s">
        <v>534</v>
      </c>
      <c r="D197" s="128" t="s">
        <v>42</v>
      </c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BB197" t="s">
        <v>42</v>
      </c>
    </row>
    <row r="198" spans="1:54" x14ac:dyDescent="0.3">
      <c r="BB198" t="s">
        <v>45</v>
      </c>
    </row>
    <row r="199" spans="1:54" x14ac:dyDescent="0.3">
      <c r="A199" s="129"/>
      <c r="B199" s="130"/>
      <c r="P199" s="129"/>
      <c r="BB199" t="s">
        <v>48</v>
      </c>
    </row>
    <row r="200" spans="1:54" ht="18" x14ac:dyDescent="0.35">
      <c r="A200" s="129"/>
      <c r="B200" s="131"/>
      <c r="P200" s="129"/>
      <c r="BB200" t="s">
        <v>53</v>
      </c>
    </row>
    <row r="201" spans="1:54" ht="10.5" customHeight="1" x14ac:dyDescent="0.35">
      <c r="A201" s="129"/>
      <c r="B201" s="131"/>
      <c r="P201" s="129"/>
    </row>
    <row r="202" spans="1:54" x14ac:dyDescent="0.3">
      <c r="A202" s="129"/>
      <c r="B202" s="216" t="s">
        <v>519</v>
      </c>
      <c r="P202" s="129"/>
    </row>
    <row r="203" spans="1:54" x14ac:dyDescent="0.3">
      <c r="A203" s="129"/>
      <c r="B203" s="216"/>
      <c r="P203" s="129"/>
    </row>
    <row r="204" spans="1:54" ht="69" customHeight="1" x14ac:dyDescent="0.3">
      <c r="A204" s="129"/>
      <c r="B204" s="216"/>
      <c r="P204" s="129"/>
    </row>
    <row r="205" spans="1:54" ht="18" customHeight="1" x14ac:dyDescent="0.3">
      <c r="A205" s="129"/>
      <c r="B205" s="132" t="s">
        <v>535</v>
      </c>
      <c r="P205" s="129"/>
    </row>
    <row r="206" spans="1:54" ht="18" customHeight="1" x14ac:dyDescent="0.3">
      <c r="A206" s="129"/>
      <c r="B206" s="133">
        <v>3</v>
      </c>
      <c r="P206" s="129"/>
    </row>
    <row r="207" spans="1:54" ht="18" customHeight="1" x14ac:dyDescent="0.3">
      <c r="A207" s="129"/>
      <c r="B207" s="133">
        <v>4</v>
      </c>
      <c r="P207" s="129"/>
    </row>
    <row r="208" spans="1:54" ht="18" customHeight="1" x14ac:dyDescent="0.3">
      <c r="A208" s="129"/>
      <c r="B208" s="133">
        <v>5</v>
      </c>
      <c r="P208" s="129"/>
    </row>
    <row r="209" spans="1:16" ht="18" customHeight="1" x14ac:dyDescent="0.3">
      <c r="A209" s="129"/>
      <c r="B209" s="133">
        <v>6</v>
      </c>
      <c r="P209" s="129"/>
    </row>
    <row r="210" spans="1:16" ht="18" customHeight="1" x14ac:dyDescent="0.3">
      <c r="A210" s="129"/>
      <c r="B210" s="133">
        <v>7</v>
      </c>
      <c r="P210" s="129"/>
    </row>
    <row r="211" spans="1:16" ht="18" customHeight="1" x14ac:dyDescent="0.3">
      <c r="A211" s="129"/>
      <c r="B211" s="134" t="s">
        <v>536</v>
      </c>
      <c r="P211" s="129"/>
    </row>
    <row r="212" spans="1:16" ht="19.5" customHeight="1" x14ac:dyDescent="0.3">
      <c r="A212" s="129"/>
      <c r="B212" s="135"/>
      <c r="P212" s="129"/>
    </row>
    <row r="213" spans="1:16" ht="19.5" customHeight="1" x14ac:dyDescent="0.3">
      <c r="A213" s="129"/>
      <c r="B213" s="136"/>
      <c r="P213" s="129"/>
    </row>
    <row r="214" spans="1:16" x14ac:dyDescent="0.3">
      <c r="A214" s="129"/>
      <c r="B214" s="130"/>
      <c r="P214" s="129"/>
    </row>
    <row r="215" spans="1:16" ht="18" x14ac:dyDescent="0.35">
      <c r="A215" s="129"/>
      <c r="B215" s="131"/>
      <c r="P215" s="129"/>
    </row>
    <row r="216" spans="1:16" ht="10.5" customHeight="1" x14ac:dyDescent="0.3">
      <c r="A216" s="129"/>
      <c r="B216" s="130"/>
      <c r="P216" s="129"/>
    </row>
    <row r="217" spans="1:16" x14ac:dyDescent="0.3">
      <c r="A217" s="129"/>
      <c r="B217" s="216" t="s">
        <v>519</v>
      </c>
      <c r="P217" s="129"/>
    </row>
    <row r="218" spans="1:16" x14ac:dyDescent="0.3">
      <c r="A218" s="129"/>
      <c r="B218" s="216"/>
      <c r="P218" s="129"/>
    </row>
    <row r="219" spans="1:16" ht="69" customHeight="1" x14ac:dyDescent="0.3">
      <c r="A219" s="129"/>
      <c r="B219" s="216"/>
      <c r="P219" s="129"/>
    </row>
    <row r="220" spans="1:16" ht="18" customHeight="1" x14ac:dyDescent="0.3">
      <c r="A220" s="129"/>
      <c r="B220" s="137" t="s">
        <v>535</v>
      </c>
      <c r="P220" s="129"/>
    </row>
    <row r="221" spans="1:16" ht="18" customHeight="1" x14ac:dyDescent="0.3">
      <c r="A221" s="129"/>
      <c r="B221" s="138">
        <v>3</v>
      </c>
      <c r="P221" s="129"/>
    </row>
    <row r="222" spans="1:16" ht="18" customHeight="1" x14ac:dyDescent="0.3">
      <c r="A222" s="129"/>
      <c r="B222" s="138">
        <v>4</v>
      </c>
      <c r="P222" s="129"/>
    </row>
    <row r="223" spans="1:16" ht="18" customHeight="1" x14ac:dyDescent="0.3">
      <c r="A223" s="129"/>
      <c r="B223" s="138">
        <v>5</v>
      </c>
      <c r="P223" s="129"/>
    </row>
    <row r="224" spans="1:16" ht="18" customHeight="1" x14ac:dyDescent="0.3">
      <c r="A224" s="129"/>
      <c r="B224" s="138">
        <v>6</v>
      </c>
      <c r="P224" s="129"/>
    </row>
    <row r="225" spans="1:16" ht="18" customHeight="1" x14ac:dyDescent="0.3">
      <c r="A225" s="129"/>
      <c r="B225" s="138">
        <v>7</v>
      </c>
      <c r="P225" s="129"/>
    </row>
    <row r="226" spans="1:16" ht="18" customHeight="1" x14ac:dyDescent="0.3">
      <c r="A226" s="129"/>
      <c r="B226" s="139" t="s">
        <v>536</v>
      </c>
      <c r="P226" s="129"/>
    </row>
    <row r="227" spans="1:16" ht="19.5" customHeight="1" x14ac:dyDescent="0.3">
      <c r="A227" s="129"/>
      <c r="B227" s="135"/>
      <c r="P227" s="129"/>
    </row>
    <row r="228" spans="1:16" ht="15.6" x14ac:dyDescent="0.3">
      <c r="A228" s="129"/>
      <c r="B228" s="140"/>
      <c r="P228" s="129"/>
    </row>
    <row r="229" spans="1:16" x14ac:dyDescent="0.3">
      <c r="A229" s="129"/>
      <c r="B229" s="130"/>
      <c r="P229" s="129"/>
    </row>
    <row r="230" spans="1:16" ht="18" x14ac:dyDescent="0.35">
      <c r="A230" s="129"/>
      <c r="B230" s="131"/>
      <c r="P230" s="129"/>
    </row>
    <row r="231" spans="1:16" x14ac:dyDescent="0.3">
      <c r="A231" s="129"/>
      <c r="B231" s="130"/>
      <c r="P231" s="129"/>
    </row>
    <row r="232" spans="1:16" x14ac:dyDescent="0.3">
      <c r="A232" s="129"/>
      <c r="B232" s="216" t="s">
        <v>519</v>
      </c>
      <c r="P232" s="129"/>
    </row>
    <row r="233" spans="1:16" x14ac:dyDescent="0.3">
      <c r="A233" s="129"/>
      <c r="B233" s="216"/>
      <c r="P233" s="129"/>
    </row>
    <row r="234" spans="1:16" ht="69" customHeight="1" x14ac:dyDescent="0.3">
      <c r="A234" s="129"/>
      <c r="B234" s="216"/>
      <c r="P234" s="129"/>
    </row>
    <row r="235" spans="1:16" ht="19.5" customHeight="1" x14ac:dyDescent="0.3">
      <c r="A235" s="129"/>
      <c r="B235" s="137" t="s">
        <v>535</v>
      </c>
      <c r="P235" s="129"/>
    </row>
    <row r="236" spans="1:16" ht="19.5" customHeight="1" x14ac:dyDescent="0.3">
      <c r="A236" s="129"/>
      <c r="B236" s="138">
        <v>3</v>
      </c>
      <c r="P236" s="129"/>
    </row>
    <row r="237" spans="1:16" ht="19.5" customHeight="1" x14ac:dyDescent="0.3">
      <c r="A237" s="129"/>
      <c r="B237" s="138">
        <v>4</v>
      </c>
      <c r="P237" s="129"/>
    </row>
    <row r="238" spans="1:16" ht="19.5" customHeight="1" x14ac:dyDescent="0.3">
      <c r="A238" s="129"/>
      <c r="B238" s="138">
        <v>5</v>
      </c>
      <c r="P238" s="129"/>
    </row>
    <row r="239" spans="1:16" ht="19.5" customHeight="1" x14ac:dyDescent="0.3">
      <c r="A239" s="129"/>
      <c r="B239" s="138">
        <v>6</v>
      </c>
      <c r="P239" s="129"/>
    </row>
    <row r="240" spans="1:16" ht="19.5" customHeight="1" x14ac:dyDescent="0.3">
      <c r="A240" s="129"/>
      <c r="B240" s="138">
        <v>7</v>
      </c>
      <c r="P240" s="129"/>
    </row>
    <row r="241" spans="1:16" ht="19.5" customHeight="1" x14ac:dyDescent="0.3">
      <c r="A241" s="129"/>
      <c r="B241" s="139" t="s">
        <v>536</v>
      </c>
      <c r="P241" s="129"/>
    </row>
    <row r="242" spans="1:16" ht="19.5" customHeight="1" x14ac:dyDescent="0.3">
      <c r="A242" s="129"/>
      <c r="B242" s="135"/>
      <c r="P242" s="129"/>
    </row>
    <row r="243" spans="1:16" ht="15.6" x14ac:dyDescent="0.3">
      <c r="A243" s="129"/>
      <c r="B243" s="140"/>
      <c r="P243" s="129"/>
    </row>
    <row r="244" spans="1:16" ht="15.6" x14ac:dyDescent="0.3">
      <c r="A244" s="129"/>
      <c r="B244" s="140"/>
      <c r="P244" s="129"/>
    </row>
    <row r="245" spans="1:16" ht="33.75" customHeight="1" x14ac:dyDescent="0.3">
      <c r="A245" s="129"/>
      <c r="B245" s="130"/>
      <c r="P245" s="129"/>
    </row>
    <row r="246" spans="1:16" x14ac:dyDescent="0.3">
      <c r="A246" s="129"/>
      <c r="B246" s="130"/>
      <c r="P246" s="129"/>
    </row>
    <row r="247" spans="1:16" x14ac:dyDescent="0.3">
      <c r="A247" s="129"/>
      <c r="B247" s="216" t="s">
        <v>519</v>
      </c>
      <c r="P247" s="129"/>
    </row>
    <row r="248" spans="1:16" x14ac:dyDescent="0.3">
      <c r="A248" s="129"/>
      <c r="B248" s="216"/>
      <c r="P248" s="129"/>
    </row>
    <row r="249" spans="1:16" ht="69" customHeight="1" x14ac:dyDescent="0.3">
      <c r="A249" s="129"/>
      <c r="B249" s="216"/>
      <c r="P249" s="129"/>
    </row>
    <row r="250" spans="1:16" ht="19.5" customHeight="1" x14ac:dyDescent="0.3">
      <c r="A250" s="129"/>
      <c r="B250" s="137" t="s">
        <v>535</v>
      </c>
      <c r="P250" s="129"/>
    </row>
    <row r="251" spans="1:16" ht="19.5" customHeight="1" x14ac:dyDescent="0.3">
      <c r="A251" s="129"/>
      <c r="B251" s="138">
        <v>3</v>
      </c>
      <c r="P251" s="129"/>
    </row>
    <row r="252" spans="1:16" ht="19.5" customHeight="1" x14ac:dyDescent="0.3">
      <c r="A252" s="129"/>
      <c r="B252" s="138">
        <v>4</v>
      </c>
      <c r="P252" s="129"/>
    </row>
    <row r="253" spans="1:16" ht="19.5" customHeight="1" x14ac:dyDescent="0.3">
      <c r="A253" s="129"/>
      <c r="B253" s="138">
        <v>5</v>
      </c>
      <c r="P253" s="129"/>
    </row>
    <row r="254" spans="1:16" ht="19.5" customHeight="1" x14ac:dyDescent="0.3">
      <c r="A254" s="129"/>
      <c r="B254" s="138">
        <v>6</v>
      </c>
      <c r="P254" s="129"/>
    </row>
    <row r="255" spans="1:16" ht="19.5" customHeight="1" x14ac:dyDescent="0.3">
      <c r="A255" s="129"/>
      <c r="B255" s="138">
        <v>7</v>
      </c>
      <c r="P255" s="129"/>
    </row>
    <row r="256" spans="1:16" ht="19.5" customHeight="1" x14ac:dyDescent="0.3">
      <c r="A256" s="129"/>
      <c r="B256" s="139" t="s">
        <v>536</v>
      </c>
      <c r="P256" s="129"/>
    </row>
    <row r="257" spans="1:16" ht="19.5" customHeight="1" x14ac:dyDescent="0.3">
      <c r="A257" s="129"/>
      <c r="B257" s="135"/>
      <c r="P257" s="129"/>
    </row>
    <row r="258" spans="1:16" x14ac:dyDescent="0.3">
      <c r="A258" s="129"/>
      <c r="B258" s="130"/>
      <c r="P258" s="129"/>
    </row>
    <row r="259" spans="1:16" x14ac:dyDescent="0.3">
      <c r="A259" s="129"/>
      <c r="B259" s="130"/>
      <c r="C259" s="130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</row>
    <row r="260" spans="1:16" ht="28.5" customHeight="1" x14ac:dyDescent="0.3">
      <c r="A260" s="129"/>
      <c r="B260" s="130"/>
      <c r="P260" s="129"/>
    </row>
    <row r="261" spans="1:16" ht="46.5" customHeight="1" x14ac:dyDescent="0.3">
      <c r="A261" s="129"/>
      <c r="B261" s="130"/>
      <c r="P261" s="129"/>
    </row>
    <row r="262" spans="1:16" ht="62.25" customHeight="1" x14ac:dyDescent="0.3"/>
    <row r="263" spans="1:16" ht="33.75" customHeight="1" x14ac:dyDescent="0.3"/>
    <row r="264" spans="1:16" ht="48.75" customHeight="1" x14ac:dyDescent="0.3"/>
    <row r="266" spans="1:16" ht="30" customHeight="1" x14ac:dyDescent="0.3"/>
    <row r="267" spans="1:16" ht="30.75" customHeight="1" x14ac:dyDescent="0.3"/>
    <row r="268" spans="1:16" ht="32.25" customHeight="1" x14ac:dyDescent="0.3"/>
  </sheetData>
  <sheetProtection algorithmName="SHA-512" hashValue="3ckjfAxbRk34kUXHdLRHU4qt1zGwXjf/A8cTalWmvjanb2NP5vrUv+ws0bd1eWVCOgxCbFeKHmGmEGzmvk8GeA==" saltValue="3pBB2DRg5s+1wOj7TajtLA==" spinCount="100000" sheet="1" objects="1" scenarios="1"/>
  <mergeCells count="36">
    <mergeCell ref="B126:C126"/>
    <mergeCell ref="C129:N129"/>
    <mergeCell ref="B131:B133"/>
    <mergeCell ref="B149:C149"/>
    <mergeCell ref="C152:N152"/>
    <mergeCell ref="C131:C133"/>
    <mergeCell ref="D131:J131"/>
    <mergeCell ref="L131:N132"/>
    <mergeCell ref="D132:F132"/>
    <mergeCell ref="H132:J132"/>
    <mergeCell ref="B154:B156"/>
    <mergeCell ref="C154:C156"/>
    <mergeCell ref="D154:J154"/>
    <mergeCell ref="L154:N155"/>
    <mergeCell ref="D155:F155"/>
    <mergeCell ref="H155:J155"/>
    <mergeCell ref="B247:B249"/>
    <mergeCell ref="B172:C172"/>
    <mergeCell ref="C174:N174"/>
    <mergeCell ref="B176:B178"/>
    <mergeCell ref="C176:C178"/>
    <mergeCell ref="D176:J176"/>
    <mergeCell ref="L176:N177"/>
    <mergeCell ref="D177:F177"/>
    <mergeCell ref="H177:J177"/>
    <mergeCell ref="B194:C194"/>
    <mergeCell ref="B202:B204"/>
    <mergeCell ref="B217:B219"/>
    <mergeCell ref="B232:B234"/>
    <mergeCell ref="C106:N106"/>
    <mergeCell ref="B108:B110"/>
    <mergeCell ref="C108:C110"/>
    <mergeCell ref="D108:J108"/>
    <mergeCell ref="L108:N109"/>
    <mergeCell ref="D109:F109"/>
    <mergeCell ref="H109:J109"/>
  </mergeCells>
  <dataValidations count="1">
    <dataValidation type="list" allowBlank="1" showInputMessage="1" showErrorMessage="1" sqref="D197" xr:uid="{A3AA7CD0-5451-4059-8965-076D9AC40AD1}">
      <formula1>$BB$197:$BB$200</formula1>
    </dataValidation>
  </dataValidations>
  <pageMargins left="0.7" right="0.7" top="0.75" bottom="0.75" header="0.3" footer="0.3"/>
  <pageSetup paperSize="281" scale="72" orientation="landscape" r:id="rId1"/>
  <rowBreaks count="2" manualBreakCount="2">
    <brk id="228" max="14" man="1"/>
    <brk id="25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74"/>
  <sheetViews>
    <sheetView topLeftCell="A62" zoomScaleNormal="100" workbookViewId="0">
      <selection activeCell="C79" sqref="C79"/>
    </sheetView>
  </sheetViews>
  <sheetFormatPr baseColWidth="10" defaultColWidth="11.44140625" defaultRowHeight="13.8" x14ac:dyDescent="0.3"/>
  <cols>
    <col min="1" max="1" width="15.6640625" style="49" customWidth="1"/>
    <col min="2" max="4" width="40.6640625" style="49" customWidth="1"/>
    <col min="5" max="16384" width="11.44140625" style="16"/>
  </cols>
  <sheetData>
    <row r="1" spans="1:4" x14ac:dyDescent="0.3">
      <c r="A1" s="85" t="s">
        <v>32</v>
      </c>
      <c r="B1" s="85" t="s">
        <v>33</v>
      </c>
      <c r="C1" s="85" t="s">
        <v>34</v>
      </c>
      <c r="D1" s="85" t="s">
        <v>35</v>
      </c>
    </row>
    <row r="2" spans="1:4" x14ac:dyDescent="0.3">
      <c r="A2" s="194" t="s">
        <v>201</v>
      </c>
      <c r="B2" s="195" t="s">
        <v>69</v>
      </c>
      <c r="C2" s="195" t="s">
        <v>199</v>
      </c>
      <c r="D2" s="195" t="s">
        <v>316</v>
      </c>
    </row>
    <row r="3" spans="1:4" x14ac:dyDescent="0.3">
      <c r="A3" s="194" t="s">
        <v>202</v>
      </c>
      <c r="B3" s="195" t="s">
        <v>69</v>
      </c>
      <c r="C3" s="195" t="s">
        <v>199</v>
      </c>
      <c r="D3" s="195" t="s">
        <v>317</v>
      </c>
    </row>
    <row r="4" spans="1:4" x14ac:dyDescent="0.3">
      <c r="A4" s="194" t="s">
        <v>203</v>
      </c>
      <c r="B4" s="195" t="s">
        <v>69</v>
      </c>
      <c r="C4" s="195" t="s">
        <v>200</v>
      </c>
      <c r="D4" s="195" t="s">
        <v>318</v>
      </c>
    </row>
    <row r="5" spans="1:4" x14ac:dyDescent="0.3">
      <c r="A5" s="194" t="s">
        <v>204</v>
      </c>
      <c r="B5" s="195" t="s">
        <v>69</v>
      </c>
      <c r="C5" s="195" t="s">
        <v>200</v>
      </c>
      <c r="D5" s="195" t="s">
        <v>319</v>
      </c>
    </row>
    <row r="6" spans="1:4" x14ac:dyDescent="0.3">
      <c r="A6" s="194" t="s">
        <v>209</v>
      </c>
      <c r="B6" s="195" t="s">
        <v>69</v>
      </c>
      <c r="C6" s="195" t="s">
        <v>210</v>
      </c>
      <c r="D6" s="195" t="s">
        <v>320</v>
      </c>
    </row>
    <row r="7" spans="1:4" x14ac:dyDescent="0.3">
      <c r="A7" s="194" t="s">
        <v>211</v>
      </c>
      <c r="B7" s="195" t="s">
        <v>69</v>
      </c>
      <c r="C7" s="195" t="s">
        <v>210</v>
      </c>
      <c r="D7" s="195" t="s">
        <v>321</v>
      </c>
    </row>
    <row r="8" spans="1:4" x14ac:dyDescent="0.3">
      <c r="A8" s="194" t="s">
        <v>212</v>
      </c>
      <c r="B8" s="195" t="s">
        <v>69</v>
      </c>
      <c r="C8" s="195" t="s">
        <v>213</v>
      </c>
      <c r="D8" s="195" t="s">
        <v>322</v>
      </c>
    </row>
    <row r="9" spans="1:4" x14ac:dyDescent="0.3">
      <c r="A9" s="194" t="s">
        <v>214</v>
      </c>
      <c r="B9" s="195" t="s">
        <v>69</v>
      </c>
      <c r="C9" s="195" t="s">
        <v>213</v>
      </c>
      <c r="D9" s="195" t="s">
        <v>323</v>
      </c>
    </row>
    <row r="10" spans="1:4" x14ac:dyDescent="0.3">
      <c r="A10" s="194" t="s">
        <v>215</v>
      </c>
      <c r="B10" s="195" t="s">
        <v>69</v>
      </c>
      <c r="C10" s="195" t="s">
        <v>216</v>
      </c>
      <c r="D10" s="195" t="s">
        <v>324</v>
      </c>
    </row>
    <row r="11" spans="1:4" x14ac:dyDescent="0.3">
      <c r="A11" s="194" t="s">
        <v>217</v>
      </c>
      <c r="B11" s="195" t="s">
        <v>69</v>
      </c>
      <c r="C11" s="195" t="s">
        <v>216</v>
      </c>
      <c r="D11" s="195" t="s">
        <v>325</v>
      </c>
    </row>
    <row r="12" spans="1:4" x14ac:dyDescent="0.3">
      <c r="A12" s="194" t="s">
        <v>218</v>
      </c>
      <c r="B12" s="195" t="s">
        <v>69</v>
      </c>
      <c r="C12" s="195" t="s">
        <v>263</v>
      </c>
      <c r="D12" s="195" t="s">
        <v>326</v>
      </c>
    </row>
    <row r="13" spans="1:4" x14ac:dyDescent="0.3">
      <c r="A13" s="194" t="s">
        <v>219</v>
      </c>
      <c r="B13" s="195" t="s">
        <v>69</v>
      </c>
      <c r="C13" s="195" t="s">
        <v>263</v>
      </c>
      <c r="D13" s="195" t="s">
        <v>327</v>
      </c>
    </row>
    <row r="14" spans="1:4" x14ac:dyDescent="0.3">
      <c r="A14" s="194" t="s">
        <v>220</v>
      </c>
      <c r="B14" s="195" t="s">
        <v>69</v>
      </c>
      <c r="C14" s="195" t="s">
        <v>328</v>
      </c>
      <c r="D14" s="195" t="s">
        <v>329</v>
      </c>
    </row>
    <row r="15" spans="1:4" x14ac:dyDescent="0.3">
      <c r="A15" s="194" t="s">
        <v>221</v>
      </c>
      <c r="B15" s="195" t="s">
        <v>69</v>
      </c>
      <c r="C15" s="195" t="s">
        <v>328</v>
      </c>
      <c r="D15" s="195" t="s">
        <v>330</v>
      </c>
    </row>
    <row r="16" spans="1:4" x14ac:dyDescent="0.3">
      <c r="A16" s="194" t="s">
        <v>264</v>
      </c>
      <c r="B16" s="195" t="s">
        <v>69</v>
      </c>
      <c r="C16" s="195" t="s">
        <v>265</v>
      </c>
      <c r="D16" s="195" t="s">
        <v>331</v>
      </c>
    </row>
    <row r="17" spans="1:4" x14ac:dyDescent="0.3">
      <c r="A17" s="194" t="s">
        <v>280</v>
      </c>
      <c r="B17" s="195" t="s">
        <v>69</v>
      </c>
      <c r="C17" s="195" t="s">
        <v>265</v>
      </c>
      <c r="D17" s="195" t="s">
        <v>332</v>
      </c>
    </row>
    <row r="18" spans="1:4" x14ac:dyDescent="0.3">
      <c r="A18" s="194" t="s">
        <v>266</v>
      </c>
      <c r="B18" s="195" t="s">
        <v>69</v>
      </c>
      <c r="C18" s="195" t="s">
        <v>267</v>
      </c>
      <c r="D18" s="195" t="s">
        <v>333</v>
      </c>
    </row>
    <row r="19" spans="1:4" x14ac:dyDescent="0.3">
      <c r="A19" s="194" t="s">
        <v>281</v>
      </c>
      <c r="B19" s="195" t="s">
        <v>69</v>
      </c>
      <c r="C19" s="195" t="s">
        <v>267</v>
      </c>
      <c r="D19" s="195" t="s">
        <v>334</v>
      </c>
    </row>
    <row r="20" spans="1:4" x14ac:dyDescent="0.3">
      <c r="A20" s="194" t="s">
        <v>268</v>
      </c>
      <c r="B20" s="195" t="s">
        <v>69</v>
      </c>
      <c r="C20" s="195" t="s">
        <v>269</v>
      </c>
      <c r="D20" s="195" t="s">
        <v>335</v>
      </c>
    </row>
    <row r="21" spans="1:4" x14ac:dyDescent="0.3">
      <c r="A21" s="194" t="s">
        <v>282</v>
      </c>
      <c r="B21" s="195" t="s">
        <v>69</v>
      </c>
      <c r="C21" s="195" t="s">
        <v>269</v>
      </c>
      <c r="D21" s="195" t="s">
        <v>336</v>
      </c>
    </row>
    <row r="22" spans="1:4" ht="14.25" customHeight="1" x14ac:dyDescent="0.3">
      <c r="A22" s="194" t="s">
        <v>270</v>
      </c>
      <c r="B22" s="195" t="s">
        <v>69</v>
      </c>
      <c r="C22" s="195" t="s">
        <v>271</v>
      </c>
      <c r="D22" s="195" t="s">
        <v>337</v>
      </c>
    </row>
    <row r="23" spans="1:4" x14ac:dyDescent="0.3">
      <c r="A23" s="194" t="s">
        <v>283</v>
      </c>
      <c r="B23" s="195" t="s">
        <v>69</v>
      </c>
      <c r="C23" s="195" t="s">
        <v>271</v>
      </c>
      <c r="D23" s="195" t="s">
        <v>338</v>
      </c>
    </row>
    <row r="24" spans="1:4" x14ac:dyDescent="0.3">
      <c r="A24" s="194" t="s">
        <v>285</v>
      </c>
      <c r="B24" s="195" t="s">
        <v>69</v>
      </c>
      <c r="C24" s="195" t="s">
        <v>286</v>
      </c>
      <c r="D24" s="195" t="s">
        <v>339</v>
      </c>
    </row>
    <row r="25" spans="1:4" x14ac:dyDescent="0.3">
      <c r="A25" s="194" t="s">
        <v>340</v>
      </c>
      <c r="B25" s="195" t="s">
        <v>69</v>
      </c>
      <c r="C25" s="195" t="s">
        <v>286</v>
      </c>
      <c r="D25" s="195" t="s">
        <v>341</v>
      </c>
    </row>
    <row r="26" spans="1:4" x14ac:dyDescent="0.3">
      <c r="A26" s="194" t="s">
        <v>287</v>
      </c>
      <c r="B26" s="195" t="s">
        <v>69</v>
      </c>
      <c r="C26" s="195" t="s">
        <v>342</v>
      </c>
      <c r="D26" s="195" t="s">
        <v>343</v>
      </c>
    </row>
    <row r="27" spans="1:4" x14ac:dyDescent="0.3">
      <c r="A27" s="194" t="s">
        <v>344</v>
      </c>
      <c r="B27" s="195" t="s">
        <v>69</v>
      </c>
      <c r="C27" s="195" t="s">
        <v>342</v>
      </c>
      <c r="D27" s="195" t="s">
        <v>345</v>
      </c>
    </row>
    <row r="28" spans="1:4" x14ac:dyDescent="0.3">
      <c r="A28" s="194" t="s">
        <v>288</v>
      </c>
      <c r="B28" s="195" t="s">
        <v>69</v>
      </c>
      <c r="C28" s="195" t="s">
        <v>289</v>
      </c>
      <c r="D28" s="195" t="s">
        <v>346</v>
      </c>
    </row>
    <row r="29" spans="1:4" x14ac:dyDescent="0.3">
      <c r="A29" s="194" t="s">
        <v>347</v>
      </c>
      <c r="B29" s="195" t="s">
        <v>69</v>
      </c>
      <c r="C29" s="195" t="s">
        <v>289</v>
      </c>
      <c r="D29" s="195" t="s">
        <v>348</v>
      </c>
    </row>
    <row r="30" spans="1:4" x14ac:dyDescent="0.3">
      <c r="A30" s="194" t="s">
        <v>290</v>
      </c>
      <c r="B30" s="195" t="s">
        <v>69</v>
      </c>
      <c r="C30" s="195" t="s">
        <v>291</v>
      </c>
      <c r="D30" s="195" t="s">
        <v>349</v>
      </c>
    </row>
    <row r="31" spans="1:4" x14ac:dyDescent="0.3">
      <c r="A31" s="194" t="s">
        <v>350</v>
      </c>
      <c r="B31" s="195" t="s">
        <v>69</v>
      </c>
      <c r="C31" s="195" t="s">
        <v>291</v>
      </c>
      <c r="D31" s="195" t="s">
        <v>351</v>
      </c>
    </row>
    <row r="32" spans="1:4" x14ac:dyDescent="0.3">
      <c r="A32" s="194" t="s">
        <v>292</v>
      </c>
      <c r="B32" s="195" t="s">
        <v>69</v>
      </c>
      <c r="C32" s="195" t="s">
        <v>293</v>
      </c>
      <c r="D32" s="195" t="s">
        <v>352</v>
      </c>
    </row>
    <row r="33" spans="1:4" x14ac:dyDescent="0.3">
      <c r="A33" s="194" t="s">
        <v>353</v>
      </c>
      <c r="B33" s="195" t="s">
        <v>69</v>
      </c>
      <c r="C33" s="195" t="s">
        <v>293</v>
      </c>
      <c r="D33" s="195" t="s">
        <v>354</v>
      </c>
    </row>
    <row r="34" spans="1:4" x14ac:dyDescent="0.3">
      <c r="A34" s="194" t="s">
        <v>294</v>
      </c>
      <c r="B34" s="195" t="s">
        <v>69</v>
      </c>
      <c r="C34" s="195" t="s">
        <v>295</v>
      </c>
      <c r="D34" s="195" t="s">
        <v>355</v>
      </c>
    </row>
    <row r="35" spans="1:4" x14ac:dyDescent="0.3">
      <c r="A35" s="194" t="s">
        <v>356</v>
      </c>
      <c r="B35" s="195" t="s">
        <v>69</v>
      </c>
      <c r="C35" s="195" t="s">
        <v>295</v>
      </c>
      <c r="D35" s="195" t="s">
        <v>357</v>
      </c>
    </row>
    <row r="36" spans="1:4" x14ac:dyDescent="0.3">
      <c r="A36" s="194" t="s">
        <v>296</v>
      </c>
      <c r="B36" s="195" t="s">
        <v>69</v>
      </c>
      <c r="C36" s="195" t="s">
        <v>297</v>
      </c>
      <c r="D36" s="195" t="s">
        <v>358</v>
      </c>
    </row>
    <row r="37" spans="1:4" x14ac:dyDescent="0.3">
      <c r="A37" s="194" t="s">
        <v>298</v>
      </c>
      <c r="B37" s="195" t="s">
        <v>69</v>
      </c>
      <c r="C37" s="195" t="s">
        <v>299</v>
      </c>
      <c r="D37" s="195" t="s">
        <v>359</v>
      </c>
    </row>
    <row r="38" spans="1:4" x14ac:dyDescent="0.3">
      <c r="A38" s="194" t="s">
        <v>300</v>
      </c>
      <c r="B38" s="195" t="s">
        <v>69</v>
      </c>
      <c r="C38" s="195" t="s">
        <v>301</v>
      </c>
      <c r="D38" s="195" t="s">
        <v>360</v>
      </c>
    </row>
    <row r="39" spans="1:4" x14ac:dyDescent="0.3">
      <c r="A39" s="194" t="s">
        <v>302</v>
      </c>
      <c r="B39" s="195" t="s">
        <v>69</v>
      </c>
      <c r="C39" s="195" t="s">
        <v>303</v>
      </c>
      <c r="D39" s="195" t="s">
        <v>361</v>
      </c>
    </row>
    <row r="40" spans="1:4" x14ac:dyDescent="0.3">
      <c r="A40" s="194" t="s">
        <v>304</v>
      </c>
      <c r="B40" s="195" t="s">
        <v>69</v>
      </c>
      <c r="C40" s="195" t="s">
        <v>305</v>
      </c>
      <c r="D40" s="195" t="s">
        <v>362</v>
      </c>
    </row>
    <row r="41" spans="1:4" x14ac:dyDescent="0.3">
      <c r="A41" s="194" t="s">
        <v>402</v>
      </c>
      <c r="B41" s="195" t="s">
        <v>69</v>
      </c>
      <c r="C41" s="195" t="s">
        <v>305</v>
      </c>
      <c r="D41" s="195" t="s">
        <v>403</v>
      </c>
    </row>
    <row r="42" spans="1:4" x14ac:dyDescent="0.3">
      <c r="A42" s="194" t="s">
        <v>306</v>
      </c>
      <c r="B42" s="195" t="s">
        <v>69</v>
      </c>
      <c r="C42" s="195" t="s">
        <v>307</v>
      </c>
      <c r="D42" s="195" t="s">
        <v>363</v>
      </c>
    </row>
    <row r="43" spans="1:4" x14ac:dyDescent="0.3">
      <c r="A43" s="194" t="s">
        <v>404</v>
      </c>
      <c r="B43" s="195" t="s">
        <v>69</v>
      </c>
      <c r="C43" s="195" t="s">
        <v>307</v>
      </c>
      <c r="D43" s="195" t="s">
        <v>405</v>
      </c>
    </row>
    <row r="44" spans="1:4" x14ac:dyDescent="0.3">
      <c r="A44" s="194" t="s">
        <v>308</v>
      </c>
      <c r="B44" s="195" t="s">
        <v>69</v>
      </c>
      <c r="C44" s="195" t="s">
        <v>309</v>
      </c>
      <c r="D44" s="195" t="s">
        <v>364</v>
      </c>
    </row>
    <row r="45" spans="1:4" x14ac:dyDescent="0.3">
      <c r="A45" s="194" t="s">
        <v>406</v>
      </c>
      <c r="B45" s="195" t="s">
        <v>69</v>
      </c>
      <c r="C45" s="195" t="s">
        <v>309</v>
      </c>
      <c r="D45" s="195" t="s">
        <v>407</v>
      </c>
    </row>
    <row r="46" spans="1:4" x14ac:dyDescent="0.3">
      <c r="A46" s="194" t="s">
        <v>310</v>
      </c>
      <c r="B46" s="195" t="s">
        <v>69</v>
      </c>
      <c r="C46" s="195" t="s">
        <v>311</v>
      </c>
      <c r="D46" s="195" t="s">
        <v>365</v>
      </c>
    </row>
    <row r="47" spans="1:4" x14ac:dyDescent="0.3">
      <c r="A47" s="194" t="s">
        <v>408</v>
      </c>
      <c r="B47" s="195" t="s">
        <v>69</v>
      </c>
      <c r="C47" s="195" t="s">
        <v>311</v>
      </c>
      <c r="D47" s="195" t="s">
        <v>409</v>
      </c>
    </row>
    <row r="48" spans="1:4" x14ac:dyDescent="0.3">
      <c r="A48" s="194" t="s">
        <v>312</v>
      </c>
      <c r="B48" s="195" t="s">
        <v>69</v>
      </c>
      <c r="C48" s="195" t="s">
        <v>313</v>
      </c>
      <c r="D48" s="195" t="s">
        <v>366</v>
      </c>
    </row>
    <row r="49" spans="1:4" x14ac:dyDescent="0.3">
      <c r="A49" s="194" t="s">
        <v>410</v>
      </c>
      <c r="B49" s="195" t="s">
        <v>69</v>
      </c>
      <c r="C49" s="195" t="s">
        <v>313</v>
      </c>
      <c r="D49" s="195" t="s">
        <v>411</v>
      </c>
    </row>
    <row r="50" spans="1:4" x14ac:dyDescent="0.3">
      <c r="A50" s="194" t="s">
        <v>314</v>
      </c>
      <c r="B50" s="195" t="s">
        <v>69</v>
      </c>
      <c r="C50" s="195" t="s">
        <v>315</v>
      </c>
      <c r="D50" s="195" t="s">
        <v>367</v>
      </c>
    </row>
    <row r="51" spans="1:4" x14ac:dyDescent="0.3">
      <c r="A51" s="194" t="s">
        <v>412</v>
      </c>
      <c r="B51" s="195" t="s">
        <v>69</v>
      </c>
      <c r="C51" s="195" t="s">
        <v>315</v>
      </c>
      <c r="D51" s="195" t="s">
        <v>413</v>
      </c>
    </row>
    <row r="52" spans="1:4" x14ac:dyDescent="0.3">
      <c r="A52" s="194" t="s">
        <v>368</v>
      </c>
      <c r="B52" s="195" t="s">
        <v>69</v>
      </c>
      <c r="C52" s="195" t="s">
        <v>369</v>
      </c>
      <c r="D52" s="195" t="s">
        <v>370</v>
      </c>
    </row>
    <row r="53" spans="1:4" x14ac:dyDescent="0.3">
      <c r="A53" s="194" t="s">
        <v>371</v>
      </c>
      <c r="B53" s="195" t="s">
        <v>69</v>
      </c>
      <c r="C53" s="195" t="s">
        <v>372</v>
      </c>
      <c r="D53" s="195" t="s">
        <v>373</v>
      </c>
    </row>
    <row r="54" spans="1:4" x14ac:dyDescent="0.3">
      <c r="A54" s="194" t="s">
        <v>374</v>
      </c>
      <c r="B54" s="195" t="s">
        <v>69</v>
      </c>
      <c r="C54" s="195" t="s">
        <v>375</v>
      </c>
      <c r="D54" s="195" t="s">
        <v>376</v>
      </c>
    </row>
    <row r="55" spans="1:4" x14ac:dyDescent="0.3">
      <c r="A55" s="194" t="s">
        <v>377</v>
      </c>
      <c r="B55" s="195" t="s">
        <v>69</v>
      </c>
      <c r="C55" s="195" t="s">
        <v>378</v>
      </c>
      <c r="D55" s="195" t="s">
        <v>379</v>
      </c>
    </row>
    <row r="56" spans="1:4" x14ac:dyDescent="0.3">
      <c r="A56" s="194" t="s">
        <v>380</v>
      </c>
      <c r="B56" s="195" t="s">
        <v>69</v>
      </c>
      <c r="C56" s="195" t="s">
        <v>381</v>
      </c>
      <c r="D56" s="195" t="s">
        <v>382</v>
      </c>
    </row>
    <row r="57" spans="1:4" x14ac:dyDescent="0.3">
      <c r="A57" s="194" t="s">
        <v>383</v>
      </c>
      <c r="B57" s="195" t="s">
        <v>69</v>
      </c>
      <c r="C57" s="195" t="s">
        <v>384</v>
      </c>
      <c r="D57" s="195" t="s">
        <v>385</v>
      </c>
    </row>
    <row r="58" spans="1:4" x14ac:dyDescent="0.3">
      <c r="A58" s="194" t="s">
        <v>386</v>
      </c>
      <c r="B58" s="195" t="s">
        <v>69</v>
      </c>
      <c r="C58" s="195" t="s">
        <v>387</v>
      </c>
      <c r="D58" s="195" t="s">
        <v>388</v>
      </c>
    </row>
    <row r="59" spans="1:4" x14ac:dyDescent="0.3">
      <c r="A59" s="194" t="s">
        <v>389</v>
      </c>
      <c r="B59" s="195" t="s">
        <v>69</v>
      </c>
      <c r="C59" s="195" t="s">
        <v>390</v>
      </c>
      <c r="D59" s="195" t="s">
        <v>391</v>
      </c>
    </row>
    <row r="60" spans="1:4" x14ac:dyDescent="0.3">
      <c r="A60" s="194" t="s">
        <v>392</v>
      </c>
      <c r="B60" s="195" t="s">
        <v>69</v>
      </c>
      <c r="C60" s="195" t="s">
        <v>393</v>
      </c>
      <c r="D60" s="195" t="s">
        <v>394</v>
      </c>
    </row>
    <row r="61" spans="1:4" x14ac:dyDescent="0.3">
      <c r="A61" s="194" t="s">
        <v>395</v>
      </c>
      <c r="B61" s="195" t="s">
        <v>69</v>
      </c>
      <c r="C61" s="195" t="s">
        <v>396</v>
      </c>
      <c r="D61" s="195" t="s">
        <v>397</v>
      </c>
    </row>
    <row r="62" spans="1:4" x14ac:dyDescent="0.3">
      <c r="A62" s="194" t="s">
        <v>398</v>
      </c>
      <c r="B62" s="195" t="s">
        <v>69</v>
      </c>
      <c r="C62" s="195" t="s">
        <v>399</v>
      </c>
      <c r="D62" s="195" t="s">
        <v>400</v>
      </c>
    </row>
    <row r="63" spans="1:4" x14ac:dyDescent="0.3">
      <c r="A63" s="194" t="s">
        <v>414</v>
      </c>
      <c r="B63" s="195" t="s">
        <v>69</v>
      </c>
      <c r="C63" s="195" t="s">
        <v>399</v>
      </c>
      <c r="D63" s="195" t="s">
        <v>415</v>
      </c>
    </row>
    <row r="64" spans="1:4" x14ac:dyDescent="0.3">
      <c r="A64" s="194" t="s">
        <v>416</v>
      </c>
      <c r="B64" s="195" t="s">
        <v>69</v>
      </c>
      <c r="C64" s="195" t="s">
        <v>417</v>
      </c>
      <c r="D64" s="195" t="s">
        <v>417</v>
      </c>
    </row>
    <row r="65" spans="1:4" x14ac:dyDescent="0.3">
      <c r="A65" s="194" t="s">
        <v>418</v>
      </c>
      <c r="B65" s="195" t="s">
        <v>69</v>
      </c>
      <c r="C65" s="195" t="s">
        <v>419</v>
      </c>
      <c r="D65" s="195" t="s">
        <v>419</v>
      </c>
    </row>
    <row r="66" spans="1:4" x14ac:dyDescent="0.3">
      <c r="A66" s="194" t="s">
        <v>420</v>
      </c>
      <c r="B66" s="195" t="s">
        <v>69</v>
      </c>
      <c r="C66" s="195" t="s">
        <v>421</v>
      </c>
      <c r="D66" s="195" t="s">
        <v>421</v>
      </c>
    </row>
    <row r="67" spans="1:4" x14ac:dyDescent="0.3">
      <c r="A67" s="194" t="s">
        <v>422</v>
      </c>
      <c r="B67" s="195" t="s">
        <v>69</v>
      </c>
      <c r="C67" s="195" t="s">
        <v>423</v>
      </c>
      <c r="D67" s="195" t="s">
        <v>423</v>
      </c>
    </row>
    <row r="68" spans="1:4" x14ac:dyDescent="0.3">
      <c r="A68" s="194" t="s">
        <v>424</v>
      </c>
      <c r="B68" s="195" t="s">
        <v>69</v>
      </c>
      <c r="C68" s="195" t="s">
        <v>425</v>
      </c>
      <c r="D68" s="195" t="s">
        <v>425</v>
      </c>
    </row>
    <row r="69" spans="1:4" x14ac:dyDescent="0.3">
      <c r="A69" s="194" t="s">
        <v>426</v>
      </c>
      <c r="B69" s="195" t="s">
        <v>69</v>
      </c>
      <c r="C69" s="195" t="s">
        <v>427</v>
      </c>
      <c r="D69" s="195" t="s">
        <v>427</v>
      </c>
    </row>
    <row r="70" spans="1:4" x14ac:dyDescent="0.3">
      <c r="A70" s="194" t="s">
        <v>428</v>
      </c>
      <c r="B70" s="195" t="s">
        <v>69</v>
      </c>
      <c r="C70" s="195" t="s">
        <v>429</v>
      </c>
      <c r="D70" s="195" t="s">
        <v>429</v>
      </c>
    </row>
    <row r="71" spans="1:4" x14ac:dyDescent="0.3">
      <c r="A71" s="194" t="s">
        <v>430</v>
      </c>
      <c r="B71" s="195" t="s">
        <v>69</v>
      </c>
      <c r="C71" s="195" t="s">
        <v>431</v>
      </c>
      <c r="D71" s="195" t="s">
        <v>431</v>
      </c>
    </row>
    <row r="72" spans="1:4" x14ac:dyDescent="0.3">
      <c r="A72" s="194" t="s">
        <v>432</v>
      </c>
      <c r="B72" s="195" t="s">
        <v>69</v>
      </c>
      <c r="C72" s="195" t="s">
        <v>433</v>
      </c>
      <c r="D72" s="195" t="s">
        <v>433</v>
      </c>
    </row>
    <row r="73" spans="1:4" x14ac:dyDescent="0.3">
      <c r="A73" s="194" t="s">
        <v>434</v>
      </c>
      <c r="B73" s="195" t="s">
        <v>69</v>
      </c>
      <c r="C73" s="195" t="s">
        <v>435</v>
      </c>
      <c r="D73" s="195" t="s">
        <v>435</v>
      </c>
    </row>
    <row r="74" spans="1:4" x14ac:dyDescent="0.3">
      <c r="A74" s="194" t="s">
        <v>552</v>
      </c>
      <c r="B74" s="195" t="s">
        <v>69</v>
      </c>
      <c r="C74" s="195" t="s">
        <v>553</v>
      </c>
      <c r="D74" s="195" t="s">
        <v>553</v>
      </c>
    </row>
  </sheetData>
  <sheetProtection algorithmName="SHA-512" hashValue="xgvA8NB9VJeqlPPKExOS9huqJlu8Z2EziFpYzeMXxq9i+8qVDOBtgnFiptu1aJS6Mrtkeb2VYPRO+nG1VEGYPA==" saltValue="heVTiqWlvJg5SkMYtc0KiQ==" spinCount="100000" sheet="1" objects="1" scenarios="1"/>
  <pageMargins left="0.35433070866141736" right="0.23622047244094491" top="0.31496062992125984" bottom="0.19685039370078741" header="0.31496062992125984" footer="0.19685039370078741"/>
  <pageSetup scale="7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19"/>
  <sheetViews>
    <sheetView showGridLines="0" topLeftCell="A139" zoomScale="85" zoomScaleNormal="85" workbookViewId="0">
      <selection activeCell="D146" sqref="D146"/>
    </sheetView>
  </sheetViews>
  <sheetFormatPr baseColWidth="10" defaultColWidth="9.109375" defaultRowHeight="14.4" x14ac:dyDescent="0.3"/>
  <cols>
    <col min="1" max="1" width="87.6640625" customWidth="1"/>
    <col min="2" max="2" width="28.6640625" customWidth="1"/>
    <col min="3" max="4" width="15.77734375" customWidth="1"/>
    <col min="5" max="5" width="9.109375" style="1"/>
  </cols>
  <sheetData>
    <row r="1" spans="1:5" ht="15" thickBot="1" x14ac:dyDescent="0.35">
      <c r="A1" s="18" t="s">
        <v>111</v>
      </c>
      <c r="B1" s="19"/>
    </row>
    <row r="2" spans="1:5" ht="15" thickBot="1" x14ac:dyDescent="0.35">
      <c r="A2" s="18" t="s">
        <v>112</v>
      </c>
      <c r="B2" s="19"/>
    </row>
    <row r="3" spans="1:5" ht="15" thickBot="1" x14ac:dyDescent="0.35">
      <c r="A3" s="20" t="s">
        <v>38</v>
      </c>
      <c r="B3" s="21" t="s">
        <v>39</v>
      </c>
      <c r="D3">
        <v>42</v>
      </c>
      <c r="E3" s="1">
        <v>42</v>
      </c>
    </row>
    <row r="4" spans="1:5" ht="15" thickBot="1" x14ac:dyDescent="0.35">
      <c r="A4" s="22" t="s">
        <v>113</v>
      </c>
      <c r="B4" s="23">
        <v>10</v>
      </c>
      <c r="D4">
        <f>D3+7</f>
        <v>49</v>
      </c>
      <c r="E4" s="1">
        <v>35</v>
      </c>
    </row>
    <row r="5" spans="1:5" ht="15" thickBot="1" x14ac:dyDescent="0.35">
      <c r="A5" s="24" t="s">
        <v>114</v>
      </c>
      <c r="B5" s="23">
        <v>11</v>
      </c>
      <c r="D5">
        <f t="shared" ref="D5:D16" si="0">D4+7</f>
        <v>56</v>
      </c>
      <c r="E5" s="1">
        <v>28</v>
      </c>
    </row>
    <row r="6" spans="1:5" ht="15" thickBot="1" x14ac:dyDescent="0.35">
      <c r="A6" s="24" t="s">
        <v>115</v>
      </c>
      <c r="B6" s="23">
        <v>12</v>
      </c>
      <c r="D6">
        <f t="shared" si="0"/>
        <v>63</v>
      </c>
      <c r="E6" s="1">
        <v>21</v>
      </c>
    </row>
    <row r="7" spans="1:5" ht="15" thickBot="1" x14ac:dyDescent="0.35">
      <c r="A7" s="57" t="s">
        <v>197</v>
      </c>
      <c r="B7" s="23">
        <v>13</v>
      </c>
      <c r="D7">
        <f t="shared" si="0"/>
        <v>70</v>
      </c>
      <c r="E7" s="1">
        <v>14</v>
      </c>
    </row>
    <row r="8" spans="1:5" ht="15" thickBot="1" x14ac:dyDescent="0.35">
      <c r="A8" s="58" t="s">
        <v>198</v>
      </c>
      <c r="B8" s="23">
        <v>14</v>
      </c>
      <c r="D8">
        <f>D7+7</f>
        <v>77</v>
      </c>
      <c r="E8" s="1">
        <v>7</v>
      </c>
    </row>
    <row r="9" spans="1:5" ht="15" thickBot="1" x14ac:dyDescent="0.35">
      <c r="A9" s="58" t="s">
        <v>262</v>
      </c>
      <c r="B9" s="23">
        <v>15</v>
      </c>
    </row>
    <row r="10" spans="1:5" ht="15" thickBot="1" x14ac:dyDescent="0.35">
      <c r="A10" s="25" t="s">
        <v>116</v>
      </c>
      <c r="B10" s="23">
        <v>20</v>
      </c>
      <c r="D10">
        <f>D8+7</f>
        <v>84</v>
      </c>
    </row>
    <row r="11" spans="1:5" ht="15" thickBot="1" x14ac:dyDescent="0.35">
      <c r="A11" s="26" t="s">
        <v>117</v>
      </c>
      <c r="B11" s="23">
        <v>30</v>
      </c>
      <c r="D11">
        <f t="shared" si="0"/>
        <v>91</v>
      </c>
    </row>
    <row r="12" spans="1:5" ht="15" thickBot="1" x14ac:dyDescent="0.35">
      <c r="A12" s="22" t="s">
        <v>118</v>
      </c>
      <c r="B12" s="23">
        <v>40</v>
      </c>
      <c r="D12">
        <f t="shared" si="0"/>
        <v>98</v>
      </c>
    </row>
    <row r="13" spans="1:5" ht="15" thickBot="1" x14ac:dyDescent="0.35">
      <c r="A13" s="27" t="s">
        <v>119</v>
      </c>
      <c r="B13" s="23">
        <v>50</v>
      </c>
      <c r="D13">
        <f t="shared" si="0"/>
        <v>105</v>
      </c>
    </row>
    <row r="14" spans="1:5" ht="15" thickBot="1" x14ac:dyDescent="0.35">
      <c r="A14" s="22" t="s">
        <v>120</v>
      </c>
      <c r="B14" s="23">
        <v>60</v>
      </c>
      <c r="D14">
        <f t="shared" si="0"/>
        <v>112</v>
      </c>
    </row>
    <row r="15" spans="1:5" ht="15" thickBot="1" x14ac:dyDescent="0.35">
      <c r="A15" s="28" t="s">
        <v>121</v>
      </c>
      <c r="B15" s="23">
        <v>61</v>
      </c>
      <c r="D15">
        <f>D14+7</f>
        <v>119</v>
      </c>
    </row>
    <row r="16" spans="1:5" ht="15" thickBot="1" x14ac:dyDescent="0.35">
      <c r="A16" s="22" t="s">
        <v>122</v>
      </c>
      <c r="B16" s="23">
        <v>70</v>
      </c>
      <c r="D16">
        <f t="shared" si="0"/>
        <v>126</v>
      </c>
    </row>
    <row r="17" spans="1:2" ht="15" thickBot="1" x14ac:dyDescent="0.35">
      <c r="A17" s="29" t="s">
        <v>123</v>
      </c>
      <c r="B17" s="23">
        <v>80</v>
      </c>
    </row>
    <row r="18" spans="1:2" ht="15" thickBot="1" x14ac:dyDescent="0.35">
      <c r="A18" s="30" t="s">
        <v>124</v>
      </c>
      <c r="B18" s="23">
        <v>90</v>
      </c>
    </row>
    <row r="19" spans="1:2" ht="15" thickBot="1" x14ac:dyDescent="0.35">
      <c r="A19" s="31"/>
      <c r="B19" s="32"/>
    </row>
    <row r="20" spans="1:2" ht="15" thickBot="1" x14ac:dyDescent="0.35">
      <c r="A20" s="33" t="s">
        <v>125</v>
      </c>
      <c r="B20" s="34"/>
    </row>
    <row r="21" spans="1:2" ht="15" thickBot="1" x14ac:dyDescent="0.35">
      <c r="A21" s="18" t="s">
        <v>126</v>
      </c>
      <c r="B21" s="19"/>
    </row>
    <row r="22" spans="1:2" ht="15" thickBot="1" x14ac:dyDescent="0.35">
      <c r="A22" s="35" t="s">
        <v>38</v>
      </c>
      <c r="B22" s="36" t="s">
        <v>39</v>
      </c>
    </row>
    <row r="23" spans="1:2" ht="15" thickBot="1" x14ac:dyDescent="0.35">
      <c r="A23" s="18" t="s">
        <v>127</v>
      </c>
      <c r="B23" s="37" t="s">
        <v>128</v>
      </c>
    </row>
    <row r="24" spans="1:2" ht="15" thickBot="1" x14ac:dyDescent="0.35">
      <c r="A24" s="38" t="s">
        <v>129</v>
      </c>
      <c r="B24" s="39" t="s">
        <v>130</v>
      </c>
    </row>
    <row r="25" spans="1:2" ht="15" thickBot="1" x14ac:dyDescent="0.35">
      <c r="A25" s="38" t="s">
        <v>131</v>
      </c>
      <c r="B25" s="39" t="s">
        <v>132</v>
      </c>
    </row>
    <row r="26" spans="1:2" ht="15" thickBot="1" x14ac:dyDescent="0.35">
      <c r="A26" s="38" t="s">
        <v>133</v>
      </c>
      <c r="B26" s="39" t="s">
        <v>134</v>
      </c>
    </row>
    <row r="27" spans="1:2" ht="15" thickBot="1" x14ac:dyDescent="0.35">
      <c r="A27" s="38" t="s">
        <v>135</v>
      </c>
      <c r="B27" s="51" t="s">
        <v>136</v>
      </c>
    </row>
    <row r="28" spans="1:2" ht="15" thickBot="1" x14ac:dyDescent="0.35">
      <c r="A28" s="38" t="s">
        <v>137</v>
      </c>
      <c r="B28" s="39" t="s">
        <v>138</v>
      </c>
    </row>
    <row r="29" spans="1:2" ht="28.2" thickBot="1" x14ac:dyDescent="0.35">
      <c r="A29" s="80" t="s">
        <v>274</v>
      </c>
      <c r="B29" s="51" t="s">
        <v>256</v>
      </c>
    </row>
    <row r="30" spans="1:2" ht="28.2" thickBot="1" x14ac:dyDescent="0.35">
      <c r="A30" s="80" t="s">
        <v>275</v>
      </c>
      <c r="B30" s="51" t="s">
        <v>258</v>
      </c>
    </row>
    <row r="31" spans="1:2" ht="28.2" thickBot="1" x14ac:dyDescent="0.35">
      <c r="A31" s="80" t="s">
        <v>276</v>
      </c>
      <c r="B31" s="51" t="s">
        <v>277</v>
      </c>
    </row>
    <row r="32" spans="1:2" ht="28.2" thickBot="1" x14ac:dyDescent="0.35">
      <c r="A32" s="80" t="s">
        <v>278</v>
      </c>
      <c r="B32" s="51" t="s">
        <v>279</v>
      </c>
    </row>
    <row r="33" spans="1:2" ht="15" thickBot="1" x14ac:dyDescent="0.35">
      <c r="A33" s="38" t="s">
        <v>139</v>
      </c>
      <c r="B33" s="39" t="s">
        <v>140</v>
      </c>
    </row>
    <row r="34" spans="1:2" ht="15" thickBot="1" x14ac:dyDescent="0.35">
      <c r="A34" s="38" t="s">
        <v>141</v>
      </c>
      <c r="B34" s="39" t="s">
        <v>142</v>
      </c>
    </row>
    <row r="35" spans="1:2" ht="15" thickBot="1" x14ac:dyDescent="0.35">
      <c r="A35" s="18" t="s">
        <v>143</v>
      </c>
      <c r="B35" s="40" t="s">
        <v>144</v>
      </c>
    </row>
    <row r="36" spans="1:2" ht="15" thickBot="1" x14ac:dyDescent="0.35">
      <c r="A36" s="38" t="s">
        <v>145</v>
      </c>
      <c r="B36" s="39" t="s">
        <v>146</v>
      </c>
    </row>
    <row r="37" spans="1:2" ht="15" thickBot="1" x14ac:dyDescent="0.35">
      <c r="A37" s="18" t="s">
        <v>121</v>
      </c>
      <c r="B37" s="41">
        <v>61</v>
      </c>
    </row>
    <row r="38" spans="1:2" ht="15" thickBot="1" x14ac:dyDescent="0.35">
      <c r="A38" s="38" t="s">
        <v>147</v>
      </c>
      <c r="B38" s="39" t="s">
        <v>132</v>
      </c>
    </row>
    <row r="39" spans="1:2" ht="15" thickBot="1" x14ac:dyDescent="0.35">
      <c r="A39" s="38" t="s">
        <v>148</v>
      </c>
      <c r="B39" s="39" t="s">
        <v>134</v>
      </c>
    </row>
    <row r="40" spans="1:2" ht="15" thickBot="1" x14ac:dyDescent="0.35">
      <c r="A40" s="38" t="s">
        <v>149</v>
      </c>
      <c r="B40" s="39" t="s">
        <v>136</v>
      </c>
    </row>
    <row r="41" spans="1:2" ht="15" thickBot="1" x14ac:dyDescent="0.35">
      <c r="A41" s="38" t="s">
        <v>150</v>
      </c>
      <c r="B41" s="39" t="s">
        <v>138</v>
      </c>
    </row>
    <row r="42" spans="1:2" ht="15" thickBot="1" x14ac:dyDescent="0.35">
      <c r="A42" s="38" t="s">
        <v>151</v>
      </c>
      <c r="B42" s="39" t="s">
        <v>140</v>
      </c>
    </row>
    <row r="43" spans="1:2" ht="15" thickBot="1" x14ac:dyDescent="0.35">
      <c r="A43" s="38" t="s">
        <v>152</v>
      </c>
      <c r="B43" s="39" t="s">
        <v>142</v>
      </c>
    </row>
    <row r="44" spans="1:2" ht="15" thickBot="1" x14ac:dyDescent="0.35">
      <c r="A44" s="38" t="s">
        <v>153</v>
      </c>
      <c r="B44" s="39" t="s">
        <v>146</v>
      </c>
    </row>
    <row r="45" spans="1:2" ht="15" thickBot="1" x14ac:dyDescent="0.35">
      <c r="A45" s="18" t="s">
        <v>154</v>
      </c>
      <c r="B45" s="42">
        <v>20</v>
      </c>
    </row>
    <row r="46" spans="1:2" ht="15" thickBot="1" x14ac:dyDescent="0.35">
      <c r="A46" s="38" t="s">
        <v>131</v>
      </c>
      <c r="B46" s="39" t="s">
        <v>132</v>
      </c>
    </row>
    <row r="47" spans="1:2" ht="15" thickBot="1" x14ac:dyDescent="0.35">
      <c r="A47" s="38" t="s">
        <v>133</v>
      </c>
      <c r="B47" s="39" t="s">
        <v>134</v>
      </c>
    </row>
    <row r="48" spans="1:2" ht="15" thickBot="1" x14ac:dyDescent="0.35">
      <c r="A48" s="38" t="s">
        <v>135</v>
      </c>
      <c r="B48" s="39" t="s">
        <v>136</v>
      </c>
    </row>
    <row r="49" spans="1:2" ht="15" thickBot="1" x14ac:dyDescent="0.35">
      <c r="A49" s="38" t="s">
        <v>155</v>
      </c>
      <c r="B49" s="39" t="s">
        <v>156</v>
      </c>
    </row>
    <row r="50" spans="1:2" ht="15" thickBot="1" x14ac:dyDescent="0.35">
      <c r="A50" s="38" t="s">
        <v>137</v>
      </c>
      <c r="B50" s="39" t="s">
        <v>138</v>
      </c>
    </row>
    <row r="51" spans="1:2" ht="15" thickBot="1" x14ac:dyDescent="0.35">
      <c r="A51" s="38" t="s">
        <v>157</v>
      </c>
      <c r="B51" s="39" t="s">
        <v>158</v>
      </c>
    </row>
    <row r="52" spans="1:2" ht="15" thickBot="1" x14ac:dyDescent="0.35">
      <c r="A52" s="38" t="s">
        <v>139</v>
      </c>
      <c r="B52" s="39" t="s">
        <v>140</v>
      </c>
    </row>
    <row r="53" spans="1:2" ht="15" thickBot="1" x14ac:dyDescent="0.35">
      <c r="A53" s="38" t="s">
        <v>141</v>
      </c>
      <c r="B53" s="39" t="s">
        <v>142</v>
      </c>
    </row>
    <row r="54" spans="1:2" ht="15" thickBot="1" x14ac:dyDescent="0.35">
      <c r="A54" s="18" t="s">
        <v>68</v>
      </c>
      <c r="B54" s="43">
        <v>30</v>
      </c>
    </row>
    <row r="55" spans="1:2" ht="15" thickBot="1" x14ac:dyDescent="0.35">
      <c r="A55" s="38" t="s">
        <v>159</v>
      </c>
      <c r="B55" s="39" t="s">
        <v>160</v>
      </c>
    </row>
    <row r="56" spans="1:2" ht="15" thickBot="1" x14ac:dyDescent="0.35">
      <c r="A56" s="38" t="s">
        <v>161</v>
      </c>
      <c r="B56" s="39" t="s">
        <v>162</v>
      </c>
    </row>
    <row r="57" spans="1:2" ht="15" thickBot="1" x14ac:dyDescent="0.35">
      <c r="A57" s="38" t="s">
        <v>163</v>
      </c>
      <c r="B57" s="39" t="s">
        <v>164</v>
      </c>
    </row>
    <row r="58" spans="1:2" ht="15" thickBot="1" x14ac:dyDescent="0.35">
      <c r="A58" s="18" t="s">
        <v>70</v>
      </c>
      <c r="B58" s="44">
        <v>50</v>
      </c>
    </row>
    <row r="59" spans="1:2" ht="15" thickBot="1" x14ac:dyDescent="0.35">
      <c r="A59" s="45" t="s">
        <v>131</v>
      </c>
      <c r="B59" s="46" t="s">
        <v>132</v>
      </c>
    </row>
    <row r="60" spans="1:2" ht="15" thickBot="1" x14ac:dyDescent="0.35">
      <c r="A60" s="45" t="s">
        <v>133</v>
      </c>
      <c r="B60" s="46" t="s">
        <v>134</v>
      </c>
    </row>
    <row r="61" spans="1:2" ht="15" thickBot="1" x14ac:dyDescent="0.35">
      <c r="A61" s="45" t="s">
        <v>165</v>
      </c>
      <c r="B61" s="46" t="s">
        <v>166</v>
      </c>
    </row>
    <row r="62" spans="1:2" ht="15" thickBot="1" x14ac:dyDescent="0.35">
      <c r="A62" s="45" t="s">
        <v>135</v>
      </c>
      <c r="B62" s="46" t="s">
        <v>136</v>
      </c>
    </row>
    <row r="63" spans="1:2" ht="15" thickBot="1" x14ac:dyDescent="0.35">
      <c r="A63" s="45" t="s">
        <v>137</v>
      </c>
      <c r="B63" s="46" t="s">
        <v>138</v>
      </c>
    </row>
    <row r="64" spans="1:2" ht="15" thickBot="1" x14ac:dyDescent="0.35">
      <c r="A64" s="45" t="s">
        <v>139</v>
      </c>
      <c r="B64" s="46" t="s">
        <v>140</v>
      </c>
    </row>
    <row r="65" spans="1:2" ht="15" thickBot="1" x14ac:dyDescent="0.35">
      <c r="A65" s="45" t="s">
        <v>141</v>
      </c>
      <c r="B65" s="46" t="s">
        <v>142</v>
      </c>
    </row>
    <row r="66" spans="1:2" ht="15" thickBot="1" x14ac:dyDescent="0.35">
      <c r="A66" s="18" t="s">
        <v>70</v>
      </c>
      <c r="B66" s="47">
        <v>80</v>
      </c>
    </row>
    <row r="67" spans="1:2" ht="15" thickBot="1" x14ac:dyDescent="0.35">
      <c r="A67" s="45" t="s">
        <v>129</v>
      </c>
      <c r="B67" s="39" t="s">
        <v>130</v>
      </c>
    </row>
    <row r="68" spans="1:2" ht="15" thickBot="1" x14ac:dyDescent="0.35">
      <c r="A68" s="45" t="s">
        <v>131</v>
      </c>
      <c r="B68" s="39" t="s">
        <v>132</v>
      </c>
    </row>
    <row r="69" spans="1:2" ht="15" thickBot="1" x14ac:dyDescent="0.35">
      <c r="A69" s="45" t="s">
        <v>133</v>
      </c>
      <c r="B69" s="39" t="s">
        <v>134</v>
      </c>
    </row>
    <row r="70" spans="1:2" ht="15" thickBot="1" x14ac:dyDescent="0.35">
      <c r="A70" s="45" t="s">
        <v>135</v>
      </c>
      <c r="B70" s="39" t="s">
        <v>136</v>
      </c>
    </row>
    <row r="71" spans="1:2" ht="15" thickBot="1" x14ac:dyDescent="0.35">
      <c r="A71" s="45" t="s">
        <v>137</v>
      </c>
      <c r="B71" s="39" t="s">
        <v>138</v>
      </c>
    </row>
    <row r="72" spans="1:2" ht="15" thickBot="1" x14ac:dyDescent="0.35">
      <c r="A72" s="45" t="s">
        <v>139</v>
      </c>
      <c r="B72" s="39" t="s">
        <v>140</v>
      </c>
    </row>
    <row r="73" spans="1:2" ht="15" thickBot="1" x14ac:dyDescent="0.35">
      <c r="A73" s="45" t="s">
        <v>141</v>
      </c>
      <c r="B73" s="39" t="s">
        <v>142</v>
      </c>
    </row>
    <row r="74" spans="1:2" ht="15" thickBot="1" x14ac:dyDescent="0.35">
      <c r="A74" s="45" t="s">
        <v>155</v>
      </c>
      <c r="B74" s="46" t="s">
        <v>156</v>
      </c>
    </row>
    <row r="75" spans="1:2" ht="15" thickBot="1" x14ac:dyDescent="0.35">
      <c r="A75" s="45" t="s">
        <v>157</v>
      </c>
      <c r="B75" s="46" t="s">
        <v>158</v>
      </c>
    </row>
    <row r="76" spans="1:2" ht="15" thickBot="1" x14ac:dyDescent="0.35">
      <c r="A76" s="45" t="s">
        <v>159</v>
      </c>
      <c r="B76" s="46" t="s">
        <v>160</v>
      </c>
    </row>
    <row r="77" spans="1:2" ht="15" thickBot="1" x14ac:dyDescent="0.35">
      <c r="A77" s="45" t="s">
        <v>161</v>
      </c>
      <c r="B77" s="46" t="s">
        <v>162</v>
      </c>
    </row>
    <row r="78" spans="1:2" ht="15" thickBot="1" x14ac:dyDescent="0.35">
      <c r="A78" s="45" t="s">
        <v>163</v>
      </c>
      <c r="B78" s="46" t="s">
        <v>164</v>
      </c>
    </row>
    <row r="79" spans="1:2" ht="15" thickBot="1" x14ac:dyDescent="0.35">
      <c r="A79" s="45" t="s">
        <v>165</v>
      </c>
      <c r="B79" s="46" t="s">
        <v>166</v>
      </c>
    </row>
    <row r="80" spans="1:2" ht="15" thickBot="1" x14ac:dyDescent="0.35">
      <c r="A80" s="230" t="s">
        <v>167</v>
      </c>
      <c r="B80" s="231"/>
    </row>
    <row r="81" spans="1:2" ht="15" thickBot="1" x14ac:dyDescent="0.35">
      <c r="A81" s="17" t="s">
        <v>168</v>
      </c>
      <c r="B81" s="48" t="s">
        <v>134</v>
      </c>
    </row>
    <row r="82" spans="1:2" ht="15" thickBot="1" x14ac:dyDescent="0.35">
      <c r="A82" s="17" t="s">
        <v>169</v>
      </c>
      <c r="B82" s="48" t="s">
        <v>136</v>
      </c>
    </row>
    <row r="83" spans="1:2" ht="15" thickBot="1" x14ac:dyDescent="0.35">
      <c r="A83" s="17" t="s">
        <v>170</v>
      </c>
      <c r="B83" s="48" t="s">
        <v>156</v>
      </c>
    </row>
    <row r="84" spans="1:2" ht="15" thickBot="1" x14ac:dyDescent="0.35">
      <c r="A84" s="17" t="s">
        <v>171</v>
      </c>
      <c r="B84" s="48" t="s">
        <v>138</v>
      </c>
    </row>
    <row r="85" spans="1:2" ht="15" thickBot="1" x14ac:dyDescent="0.35">
      <c r="A85" s="17" t="s">
        <v>172</v>
      </c>
      <c r="B85" s="48" t="s">
        <v>158</v>
      </c>
    </row>
    <row r="86" spans="1:2" ht="15" thickBot="1" x14ac:dyDescent="0.35">
      <c r="A86" s="17" t="s">
        <v>173</v>
      </c>
      <c r="B86" s="48" t="s">
        <v>140</v>
      </c>
    </row>
    <row r="87" spans="1:2" ht="15" thickBot="1" x14ac:dyDescent="0.35">
      <c r="A87" s="17" t="s">
        <v>174</v>
      </c>
      <c r="B87" s="48" t="s">
        <v>142</v>
      </c>
    </row>
    <row r="88" spans="1:2" ht="15" thickBot="1" x14ac:dyDescent="0.35">
      <c r="A88" s="17" t="s">
        <v>175</v>
      </c>
      <c r="B88" s="48" t="s">
        <v>146</v>
      </c>
    </row>
    <row r="89" spans="1:2" ht="15" thickBot="1" x14ac:dyDescent="0.35">
      <c r="A89" s="78" t="s">
        <v>261</v>
      </c>
      <c r="B89" s="79">
        <v>13</v>
      </c>
    </row>
    <row r="90" spans="1:2" ht="15" thickBot="1" x14ac:dyDescent="0.35">
      <c r="A90" s="17" t="s">
        <v>133</v>
      </c>
      <c r="B90" s="48" t="s">
        <v>134</v>
      </c>
    </row>
    <row r="91" spans="1:2" ht="15" thickBot="1" x14ac:dyDescent="0.35">
      <c r="A91" s="17" t="s">
        <v>135</v>
      </c>
      <c r="B91" s="48" t="s">
        <v>136</v>
      </c>
    </row>
    <row r="92" spans="1:2" ht="15" thickBot="1" x14ac:dyDescent="0.35">
      <c r="A92" s="17" t="s">
        <v>252</v>
      </c>
      <c r="B92" s="48" t="s">
        <v>253</v>
      </c>
    </row>
    <row r="93" spans="1:2" ht="15" thickBot="1" x14ac:dyDescent="0.35">
      <c r="A93" s="78" t="s">
        <v>260</v>
      </c>
      <c r="B93" s="79">
        <v>14</v>
      </c>
    </row>
    <row r="94" spans="1:2" ht="15" thickBot="1" x14ac:dyDescent="0.35">
      <c r="A94" s="17" t="s">
        <v>135</v>
      </c>
      <c r="B94" s="48" t="s">
        <v>136</v>
      </c>
    </row>
    <row r="95" spans="1:2" ht="15" thickBot="1" x14ac:dyDescent="0.35">
      <c r="A95" s="17" t="s">
        <v>254</v>
      </c>
      <c r="B95" s="48" t="s">
        <v>138</v>
      </c>
    </row>
    <row r="96" spans="1:2" ht="15" thickBot="1" x14ac:dyDescent="0.35">
      <c r="A96" s="17" t="s">
        <v>139</v>
      </c>
      <c r="B96" s="48" t="s">
        <v>140</v>
      </c>
    </row>
    <row r="97" spans="1:2" ht="15" thickBot="1" x14ac:dyDescent="0.35">
      <c r="A97" s="17" t="s">
        <v>141</v>
      </c>
      <c r="B97" s="48" t="s">
        <v>142</v>
      </c>
    </row>
    <row r="98" spans="1:2" ht="15" thickBot="1" x14ac:dyDescent="0.35">
      <c r="A98" s="78" t="s">
        <v>259</v>
      </c>
      <c r="B98" s="79">
        <v>15</v>
      </c>
    </row>
    <row r="99" spans="1:2" ht="15" thickBot="1" x14ac:dyDescent="0.35">
      <c r="A99" s="17" t="s">
        <v>133</v>
      </c>
      <c r="B99" s="48" t="s">
        <v>134</v>
      </c>
    </row>
    <row r="100" spans="1:2" ht="15" thickBot="1" x14ac:dyDescent="0.35">
      <c r="A100" s="17" t="s">
        <v>135</v>
      </c>
      <c r="B100" s="48" t="s">
        <v>136</v>
      </c>
    </row>
    <row r="101" spans="1:2" ht="15" thickBot="1" x14ac:dyDescent="0.35">
      <c r="A101" s="17" t="s">
        <v>255</v>
      </c>
      <c r="B101" s="48" t="s">
        <v>256</v>
      </c>
    </row>
    <row r="102" spans="1:2" ht="15" thickBot="1" x14ac:dyDescent="0.35">
      <c r="A102" s="17" t="s">
        <v>254</v>
      </c>
      <c r="B102" s="48" t="s">
        <v>138</v>
      </c>
    </row>
    <row r="103" spans="1:2" ht="15" thickBot="1" x14ac:dyDescent="0.35">
      <c r="A103" s="17" t="s">
        <v>257</v>
      </c>
      <c r="B103" s="48" t="s">
        <v>258</v>
      </c>
    </row>
    <row r="104" spans="1:2" ht="15" thickBot="1" x14ac:dyDescent="0.35">
      <c r="A104" s="17" t="s">
        <v>139</v>
      </c>
      <c r="B104" s="48" t="s">
        <v>140</v>
      </c>
    </row>
    <row r="105" spans="1:2" ht="15" thickBot="1" x14ac:dyDescent="0.35">
      <c r="A105" s="17" t="s">
        <v>141</v>
      </c>
      <c r="B105" s="48" t="s">
        <v>142</v>
      </c>
    </row>
    <row r="106" spans="1:2" x14ac:dyDescent="0.3">
      <c r="A106" s="77"/>
    </row>
    <row r="107" spans="1:2" x14ac:dyDescent="0.3">
      <c r="A107" s="77"/>
    </row>
    <row r="108" spans="1:2" x14ac:dyDescent="0.3">
      <c r="A108" s="77"/>
    </row>
    <row r="109" spans="1:2" x14ac:dyDescent="0.3">
      <c r="A109" s="77"/>
    </row>
    <row r="110" spans="1:2" x14ac:dyDescent="0.3">
      <c r="A110" s="77"/>
    </row>
    <row r="111" spans="1:2" x14ac:dyDescent="0.3">
      <c r="A111" s="77"/>
    </row>
    <row r="112" spans="1:2" x14ac:dyDescent="0.3">
      <c r="A112" s="32"/>
      <c r="B112" s="32"/>
    </row>
    <row r="113" spans="1:2" ht="15" thickBot="1" x14ac:dyDescent="0.35">
      <c r="A113" s="2" t="s">
        <v>36</v>
      </c>
    </row>
    <row r="114" spans="1:2" ht="15" thickBot="1" x14ac:dyDescent="0.35">
      <c r="A114" s="228" t="s">
        <v>66</v>
      </c>
      <c r="B114" s="229"/>
    </row>
    <row r="115" spans="1:2" ht="15" thickBot="1" x14ac:dyDescent="0.35">
      <c r="A115" s="228" t="s">
        <v>61</v>
      </c>
      <c r="B115" s="229"/>
    </row>
    <row r="116" spans="1:2" ht="15" thickBot="1" x14ac:dyDescent="0.35">
      <c r="A116" s="3" t="s">
        <v>38</v>
      </c>
      <c r="B116" s="4" t="s">
        <v>39</v>
      </c>
    </row>
    <row r="117" spans="1:2" ht="15" thickBot="1" x14ac:dyDescent="0.35">
      <c r="A117" s="5" t="s">
        <v>62</v>
      </c>
      <c r="B117" s="8" t="s">
        <v>19</v>
      </c>
    </row>
    <row r="118" spans="1:2" ht="15" thickBot="1" x14ac:dyDescent="0.35">
      <c r="A118" s="5" t="s">
        <v>26</v>
      </c>
      <c r="B118" s="8" t="s">
        <v>11</v>
      </c>
    </row>
    <row r="119" spans="1:2" ht="15" thickBot="1" x14ac:dyDescent="0.35"/>
    <row r="120" spans="1:2" ht="15" thickBot="1" x14ac:dyDescent="0.35">
      <c r="A120" s="232" t="s">
        <v>73</v>
      </c>
      <c r="B120" s="233"/>
    </row>
    <row r="121" spans="1:2" ht="15" thickBot="1" x14ac:dyDescent="0.35">
      <c r="A121" s="232" t="s">
        <v>83</v>
      </c>
      <c r="B121" s="233"/>
    </row>
    <row r="122" spans="1:2" ht="15" thickBot="1" x14ac:dyDescent="0.35">
      <c r="A122" s="10" t="s">
        <v>38</v>
      </c>
      <c r="B122" s="11" t="s">
        <v>39</v>
      </c>
    </row>
    <row r="123" spans="1:2" ht="15" thickBot="1" x14ac:dyDescent="0.35">
      <c r="A123" s="234" t="s">
        <v>84</v>
      </c>
      <c r="B123" s="235"/>
    </row>
    <row r="124" spans="1:2" ht="15" thickBot="1" x14ac:dyDescent="0.35">
      <c r="A124" s="12" t="s">
        <v>74</v>
      </c>
      <c r="B124" s="13" t="s">
        <v>75</v>
      </c>
    </row>
    <row r="125" spans="1:2" ht="15" thickBot="1" x14ac:dyDescent="0.35">
      <c r="A125" s="12" t="s">
        <v>76</v>
      </c>
      <c r="B125" s="13" t="s">
        <v>77</v>
      </c>
    </row>
    <row r="126" spans="1:2" ht="16.5" customHeight="1" thickBot="1" x14ac:dyDescent="0.35">
      <c r="A126" s="12" t="s">
        <v>85</v>
      </c>
      <c r="B126" s="13" t="s">
        <v>80</v>
      </c>
    </row>
    <row r="127" spans="1:2" ht="18" customHeight="1" thickBot="1" x14ac:dyDescent="0.35">
      <c r="A127" s="12" t="s">
        <v>78</v>
      </c>
      <c r="B127" s="13" t="s">
        <v>79</v>
      </c>
    </row>
    <row r="128" spans="1:2" ht="15" thickBot="1" x14ac:dyDescent="0.35">
      <c r="A128" s="12" t="s">
        <v>81</v>
      </c>
      <c r="B128" s="13" t="s">
        <v>82</v>
      </c>
    </row>
    <row r="129" spans="1:5" ht="15" thickBot="1" x14ac:dyDescent="0.35">
      <c r="A129" s="234" t="s">
        <v>86</v>
      </c>
      <c r="B129" s="235"/>
    </row>
    <row r="130" spans="1:5" ht="15" thickBot="1" x14ac:dyDescent="0.35">
      <c r="A130" s="12" t="s">
        <v>87</v>
      </c>
      <c r="B130" s="13" t="s">
        <v>88</v>
      </c>
    </row>
    <row r="131" spans="1:5" ht="15" thickBot="1" x14ac:dyDescent="0.35">
      <c r="A131" s="12" t="s">
        <v>89</v>
      </c>
      <c r="B131" s="13" t="s">
        <v>90</v>
      </c>
    </row>
    <row r="132" spans="1:5" ht="24.6" thickBot="1" x14ac:dyDescent="0.35">
      <c r="A132" s="12" t="s">
        <v>91</v>
      </c>
      <c r="B132" s="13" t="s">
        <v>92</v>
      </c>
    </row>
    <row r="133" spans="1:5" ht="24.6" thickBot="1" x14ac:dyDescent="0.35">
      <c r="A133" s="12" t="s">
        <v>93</v>
      </c>
      <c r="B133" s="13" t="s">
        <v>94</v>
      </c>
    </row>
    <row r="134" spans="1:5" ht="15" thickBot="1" x14ac:dyDescent="0.35">
      <c r="A134" s="62" t="s">
        <v>223</v>
      </c>
      <c r="B134" s="63" t="s">
        <v>95</v>
      </c>
    </row>
    <row r="135" spans="1:5" ht="36.6" thickBot="1" x14ac:dyDescent="0.35">
      <c r="A135" s="62" t="s">
        <v>224</v>
      </c>
      <c r="B135" s="63" t="s">
        <v>222</v>
      </c>
    </row>
    <row r="136" spans="1:5" ht="15" thickBot="1" x14ac:dyDescent="0.35">
      <c r="A136" s="12" t="s">
        <v>96</v>
      </c>
      <c r="B136" s="13" t="s">
        <v>97</v>
      </c>
    </row>
    <row r="137" spans="1:5" ht="15" thickBot="1" x14ac:dyDescent="0.35">
      <c r="A137" s="12" t="s">
        <v>98</v>
      </c>
      <c r="B137" s="13" t="s">
        <v>99</v>
      </c>
    </row>
    <row r="138" spans="1:5" ht="15" thickBot="1" x14ac:dyDescent="0.35">
      <c r="A138" s="12" t="s">
        <v>100</v>
      </c>
      <c r="B138" s="13" t="s">
        <v>101</v>
      </c>
    </row>
    <row r="139" spans="1:5" ht="15" thickBot="1" x14ac:dyDescent="0.35"/>
    <row r="140" spans="1:5" ht="15" thickBot="1" x14ac:dyDescent="0.35">
      <c r="A140" s="228" t="s">
        <v>103</v>
      </c>
      <c r="B140" s="229"/>
    </row>
    <row r="141" spans="1:5" ht="15" thickBot="1" x14ac:dyDescent="0.35">
      <c r="A141" s="228" t="s">
        <v>37</v>
      </c>
      <c r="B141" s="229"/>
      <c r="C141" s="9" t="s">
        <v>64</v>
      </c>
      <c r="D141" s="9"/>
    </row>
    <row r="142" spans="1:5" ht="15" thickBot="1" x14ac:dyDescent="0.35">
      <c r="A142" s="3" t="s">
        <v>38</v>
      </c>
      <c r="B142" s="185" t="s">
        <v>39</v>
      </c>
      <c r="C142" s="92" t="s">
        <v>31</v>
      </c>
      <c r="D142" s="92" t="s">
        <v>65</v>
      </c>
      <c r="E142" s="92" t="s">
        <v>4</v>
      </c>
    </row>
    <row r="143" spans="1:5" ht="24.6" thickBot="1" x14ac:dyDescent="0.35">
      <c r="A143" s="17" t="s">
        <v>107</v>
      </c>
      <c r="B143" s="186" t="s">
        <v>105</v>
      </c>
      <c r="C143" s="187">
        <v>45627</v>
      </c>
      <c r="D143" s="187">
        <v>45657</v>
      </c>
      <c r="E143" s="188">
        <v>13</v>
      </c>
    </row>
    <row r="144" spans="1:5" ht="24.6" thickBot="1" x14ac:dyDescent="0.35">
      <c r="A144" s="17" t="s">
        <v>108</v>
      </c>
      <c r="B144" s="186" t="s">
        <v>106</v>
      </c>
      <c r="C144" s="187">
        <v>45292</v>
      </c>
      <c r="D144" s="187">
        <v>45626</v>
      </c>
      <c r="E144" s="188">
        <v>14</v>
      </c>
    </row>
    <row r="145" spans="1:5" ht="15" thickBot="1" x14ac:dyDescent="0.35">
      <c r="A145" s="5" t="s">
        <v>40</v>
      </c>
      <c r="B145" s="186" t="s">
        <v>18</v>
      </c>
      <c r="C145" s="189">
        <v>45658</v>
      </c>
      <c r="D145" s="189">
        <v>45688</v>
      </c>
      <c r="E145" s="188" t="s">
        <v>18</v>
      </c>
    </row>
    <row r="146" spans="1:5" ht="15" thickBot="1" x14ac:dyDescent="0.35">
      <c r="A146" s="5" t="s">
        <v>41</v>
      </c>
      <c r="B146" s="186" t="s">
        <v>21</v>
      </c>
      <c r="C146" s="187">
        <v>45689</v>
      </c>
      <c r="D146" s="187" t="s">
        <v>554</v>
      </c>
      <c r="E146" s="188" t="s">
        <v>21</v>
      </c>
    </row>
    <row r="147" spans="1:5" ht="15" thickBot="1" x14ac:dyDescent="0.35">
      <c r="A147" s="5" t="s">
        <v>42</v>
      </c>
      <c r="B147" s="186" t="s">
        <v>16</v>
      </c>
      <c r="C147" s="187">
        <v>45717</v>
      </c>
      <c r="D147" s="187">
        <v>45747</v>
      </c>
      <c r="E147" s="188" t="s">
        <v>16</v>
      </c>
    </row>
    <row r="148" spans="1:5" ht="15" thickBot="1" x14ac:dyDescent="0.35">
      <c r="A148" s="5" t="s">
        <v>43</v>
      </c>
      <c r="B148" s="186" t="s">
        <v>17</v>
      </c>
      <c r="C148" s="187">
        <v>45748</v>
      </c>
      <c r="D148" s="187">
        <v>45777</v>
      </c>
      <c r="E148" s="188" t="s">
        <v>17</v>
      </c>
    </row>
    <row r="149" spans="1:5" ht="15" thickBot="1" x14ac:dyDescent="0.35">
      <c r="A149" s="5" t="s">
        <v>44</v>
      </c>
      <c r="B149" s="186" t="s">
        <v>20</v>
      </c>
      <c r="C149" s="187">
        <v>45778</v>
      </c>
      <c r="D149" s="187">
        <v>45808</v>
      </c>
      <c r="E149" s="188" t="s">
        <v>20</v>
      </c>
    </row>
    <row r="150" spans="1:5" ht="15" thickBot="1" x14ac:dyDescent="0.35">
      <c r="A150" s="5" t="s">
        <v>45</v>
      </c>
      <c r="B150" s="186" t="s">
        <v>13</v>
      </c>
      <c r="C150" s="187">
        <v>45809</v>
      </c>
      <c r="D150" s="187">
        <v>45838</v>
      </c>
      <c r="E150" s="188" t="s">
        <v>13</v>
      </c>
    </row>
    <row r="151" spans="1:5" ht="15" thickBot="1" x14ac:dyDescent="0.35">
      <c r="A151" s="5" t="s">
        <v>46</v>
      </c>
      <c r="B151" s="186" t="s">
        <v>14</v>
      </c>
      <c r="C151" s="187">
        <v>45839</v>
      </c>
      <c r="D151" s="187">
        <v>45869</v>
      </c>
      <c r="E151" s="188" t="s">
        <v>14</v>
      </c>
    </row>
    <row r="152" spans="1:5" ht="15" thickBot="1" x14ac:dyDescent="0.35">
      <c r="A152" s="5" t="s">
        <v>47</v>
      </c>
      <c r="B152" s="186" t="s">
        <v>15</v>
      </c>
      <c r="C152" s="187">
        <v>45870</v>
      </c>
      <c r="D152" s="187">
        <v>45900</v>
      </c>
      <c r="E152" s="188" t="s">
        <v>15</v>
      </c>
    </row>
    <row r="153" spans="1:5" ht="15" thickBot="1" x14ac:dyDescent="0.35">
      <c r="A153" s="5" t="s">
        <v>48</v>
      </c>
      <c r="B153" s="186" t="s">
        <v>10</v>
      </c>
      <c r="C153" s="187">
        <v>45901</v>
      </c>
      <c r="D153" s="187">
        <v>45930</v>
      </c>
      <c r="E153" s="188" t="s">
        <v>10</v>
      </c>
    </row>
    <row r="154" spans="1:5" ht="15" thickBot="1" x14ac:dyDescent="0.35">
      <c r="A154" s="5" t="s">
        <v>49</v>
      </c>
      <c r="B154" s="186" t="s">
        <v>50</v>
      </c>
      <c r="C154" s="187">
        <v>45931</v>
      </c>
      <c r="D154" s="187">
        <v>45961</v>
      </c>
      <c r="E154" s="188" t="s">
        <v>50</v>
      </c>
    </row>
    <row r="155" spans="1:5" ht="15" thickBot="1" x14ac:dyDescent="0.35">
      <c r="A155" s="5" t="s">
        <v>51</v>
      </c>
      <c r="B155" s="186" t="s">
        <v>52</v>
      </c>
      <c r="C155" s="187">
        <v>45962</v>
      </c>
      <c r="D155" s="187">
        <v>45991</v>
      </c>
      <c r="E155" s="188" t="s">
        <v>52</v>
      </c>
    </row>
    <row r="156" spans="1:5" ht="15" thickBot="1" x14ac:dyDescent="0.35">
      <c r="A156" s="5" t="s">
        <v>53</v>
      </c>
      <c r="B156" s="186" t="s">
        <v>54</v>
      </c>
      <c r="C156" s="187">
        <v>45992</v>
      </c>
      <c r="D156" s="187">
        <v>46022</v>
      </c>
      <c r="E156" s="188" t="s">
        <v>54</v>
      </c>
    </row>
    <row r="157" spans="1:5" ht="15" thickBot="1" x14ac:dyDescent="0.35"/>
    <row r="158" spans="1:5" ht="15" thickBot="1" x14ac:dyDescent="0.35">
      <c r="A158" s="228" t="s">
        <v>102</v>
      </c>
      <c r="B158" s="229"/>
    </row>
    <row r="159" spans="1:5" ht="15" thickBot="1" x14ac:dyDescent="0.35">
      <c r="A159" s="228" t="s">
        <v>55</v>
      </c>
      <c r="B159" s="229"/>
    </row>
    <row r="160" spans="1:5" ht="15" thickBot="1" x14ac:dyDescent="0.35">
      <c r="A160" s="3" t="s">
        <v>38</v>
      </c>
      <c r="B160" s="4" t="s">
        <v>39</v>
      </c>
    </row>
    <row r="161" spans="1:2" ht="15" thickBot="1" x14ac:dyDescent="0.35">
      <c r="A161" s="5" t="s">
        <v>56</v>
      </c>
      <c r="B161" s="6">
        <v>1</v>
      </c>
    </row>
    <row r="162" spans="1:2" ht="15" thickBot="1" x14ac:dyDescent="0.35">
      <c r="A162" s="5" t="s">
        <v>57</v>
      </c>
      <c r="B162" s="6">
        <v>2</v>
      </c>
    </row>
    <row r="163" spans="1:2" ht="15" thickBot="1" x14ac:dyDescent="0.35">
      <c r="A163" s="5" t="s">
        <v>58</v>
      </c>
      <c r="B163" s="6">
        <v>3</v>
      </c>
    </row>
    <row r="164" spans="1:2" ht="15" thickBot="1" x14ac:dyDescent="0.35">
      <c r="A164" s="5" t="s">
        <v>59</v>
      </c>
      <c r="B164" s="6">
        <v>4</v>
      </c>
    </row>
    <row r="165" spans="1:2" ht="15" thickBot="1" x14ac:dyDescent="0.35">
      <c r="A165" s="68" t="s">
        <v>243</v>
      </c>
      <c r="B165" s="69" t="s">
        <v>244</v>
      </c>
    </row>
    <row r="166" spans="1:2" ht="28.2" thickBot="1" x14ac:dyDescent="0.35">
      <c r="A166" s="68" t="s">
        <v>245</v>
      </c>
      <c r="B166" s="69" t="s">
        <v>246</v>
      </c>
    </row>
    <row r="167" spans="1:2" ht="15" thickBot="1" x14ac:dyDescent="0.35">
      <c r="A167" s="70" t="s">
        <v>247</v>
      </c>
      <c r="B167" s="69" t="s">
        <v>248</v>
      </c>
    </row>
    <row r="168" spans="1:2" ht="28.2" thickBot="1" x14ac:dyDescent="0.35">
      <c r="A168" s="70" t="s">
        <v>249</v>
      </c>
      <c r="B168" s="69" t="s">
        <v>250</v>
      </c>
    </row>
    <row r="169" spans="1:2" ht="15" thickBot="1" x14ac:dyDescent="0.35">
      <c r="A169" s="59" t="s">
        <v>60</v>
      </c>
      <c r="B169" s="60">
        <v>7</v>
      </c>
    </row>
    <row r="170" spans="1:2" ht="15" thickBot="1" x14ac:dyDescent="0.35">
      <c r="A170" s="59" t="s">
        <v>251</v>
      </c>
      <c r="B170" s="60">
        <v>8</v>
      </c>
    </row>
    <row r="171" spans="1:2" ht="15" thickBot="1" x14ac:dyDescent="0.35">
      <c r="A171" s="59" t="s">
        <v>205</v>
      </c>
      <c r="B171" s="60">
        <v>9</v>
      </c>
    </row>
    <row r="172" spans="1:2" ht="15" thickBot="1" x14ac:dyDescent="0.35">
      <c r="A172" s="59" t="s">
        <v>206</v>
      </c>
      <c r="B172" s="60">
        <v>10</v>
      </c>
    </row>
    <row r="173" spans="1:2" ht="15" thickBot="1" x14ac:dyDescent="0.35">
      <c r="A173" s="59" t="s">
        <v>207</v>
      </c>
      <c r="B173" s="60">
        <v>11</v>
      </c>
    </row>
    <row r="174" spans="1:2" ht="15" thickBot="1" x14ac:dyDescent="0.35">
      <c r="A174" s="59" t="s">
        <v>208</v>
      </c>
      <c r="B174" s="60">
        <v>12</v>
      </c>
    </row>
    <row r="175" spans="1:2" ht="24.6" thickBot="1" x14ac:dyDescent="0.35">
      <c r="A175" s="59" t="s">
        <v>284</v>
      </c>
      <c r="B175" s="60">
        <v>13</v>
      </c>
    </row>
    <row r="176" spans="1:2" ht="15" thickBot="1" x14ac:dyDescent="0.35"/>
    <row r="177" spans="1:2" ht="15" thickBot="1" x14ac:dyDescent="0.35">
      <c r="A177" s="228" t="s">
        <v>102</v>
      </c>
      <c r="B177" s="229"/>
    </row>
    <row r="178" spans="1:2" ht="15" thickBot="1" x14ac:dyDescent="0.35">
      <c r="A178" s="228" t="s">
        <v>63</v>
      </c>
      <c r="B178" s="229"/>
    </row>
    <row r="179" spans="1:2" ht="15" thickBot="1" x14ac:dyDescent="0.35">
      <c r="A179" s="3" t="s">
        <v>38</v>
      </c>
      <c r="B179" s="4" t="s">
        <v>39</v>
      </c>
    </row>
    <row r="180" spans="1:2" ht="15" thickBot="1" x14ac:dyDescent="0.35">
      <c r="A180" s="5" t="s">
        <v>27</v>
      </c>
      <c r="B180" s="14" t="s">
        <v>22</v>
      </c>
    </row>
    <row r="181" spans="1:2" ht="15" thickBot="1" x14ac:dyDescent="0.35">
      <c r="A181" s="5" t="s">
        <v>28</v>
      </c>
      <c r="B181" s="14" t="s">
        <v>23</v>
      </c>
    </row>
    <row r="182" spans="1:2" ht="15" thickBot="1" x14ac:dyDescent="0.35">
      <c r="A182" s="7" t="s">
        <v>29</v>
      </c>
      <c r="B182" s="15" t="s">
        <v>24</v>
      </c>
    </row>
    <row r="183" spans="1:2" ht="15" thickBot="1" x14ac:dyDescent="0.35">
      <c r="A183" s="7" t="s">
        <v>25</v>
      </c>
      <c r="B183" s="15" t="s">
        <v>12</v>
      </c>
    </row>
    <row r="184" spans="1:2" ht="15" thickBot="1" x14ac:dyDescent="0.35">
      <c r="A184" s="7" t="s">
        <v>177</v>
      </c>
      <c r="B184" s="15" t="s">
        <v>176</v>
      </c>
    </row>
    <row r="185" spans="1:2" ht="15" thickBot="1" x14ac:dyDescent="0.35">
      <c r="A185" s="7" t="s">
        <v>273</v>
      </c>
      <c r="B185" s="15" t="s">
        <v>272</v>
      </c>
    </row>
    <row r="186" spans="1:2" ht="15" thickBot="1" x14ac:dyDescent="0.35"/>
    <row r="187" spans="1:2" ht="15" thickBot="1" x14ac:dyDescent="0.35">
      <c r="A187" s="33" t="s">
        <v>188</v>
      </c>
      <c r="B187" s="34"/>
    </row>
    <row r="188" spans="1:2" ht="15" thickBot="1" x14ac:dyDescent="0.35">
      <c r="A188" s="3" t="s">
        <v>183</v>
      </c>
      <c r="B188" s="4" t="s">
        <v>39</v>
      </c>
    </row>
    <row r="189" spans="1:2" ht="27" thickBot="1" x14ac:dyDescent="0.35">
      <c r="A189" s="54" t="s">
        <v>189</v>
      </c>
      <c r="B189" s="55" t="s">
        <v>184</v>
      </c>
    </row>
    <row r="190" spans="1:2" ht="40.200000000000003" thickBot="1" x14ac:dyDescent="0.35">
      <c r="A190" s="54" t="s">
        <v>190</v>
      </c>
      <c r="B190" s="55" t="s">
        <v>19</v>
      </c>
    </row>
    <row r="191" spans="1:2" ht="27" thickBot="1" x14ac:dyDescent="0.35">
      <c r="A191" s="54" t="s">
        <v>191</v>
      </c>
      <c r="B191" s="55" t="s">
        <v>185</v>
      </c>
    </row>
    <row r="192" spans="1:2" ht="27" thickBot="1" x14ac:dyDescent="0.35">
      <c r="A192" s="54" t="s">
        <v>192</v>
      </c>
      <c r="B192" s="55" t="s">
        <v>186</v>
      </c>
    </row>
    <row r="193" spans="1:2" ht="27" thickBot="1" x14ac:dyDescent="0.35">
      <c r="A193" s="54" t="s">
        <v>193</v>
      </c>
      <c r="B193" s="55" t="s">
        <v>194</v>
      </c>
    </row>
    <row r="194" spans="1:2" ht="40.200000000000003" thickBot="1" x14ac:dyDescent="0.35">
      <c r="A194" s="54" t="s">
        <v>195</v>
      </c>
      <c r="B194" s="55" t="s">
        <v>196</v>
      </c>
    </row>
    <row r="196" spans="1:2" x14ac:dyDescent="0.3">
      <c r="B196" s="53" t="s">
        <v>75</v>
      </c>
    </row>
    <row r="197" spans="1:2" x14ac:dyDescent="0.3">
      <c r="B197" s="53" t="s">
        <v>77</v>
      </c>
    </row>
    <row r="198" spans="1:2" x14ac:dyDescent="0.3">
      <c r="B198" s="53" t="s">
        <v>80</v>
      </c>
    </row>
    <row r="199" spans="1:2" x14ac:dyDescent="0.3">
      <c r="B199" s="53" t="s">
        <v>79</v>
      </c>
    </row>
    <row r="200" spans="1:2" x14ac:dyDescent="0.3">
      <c r="B200" s="53" t="s">
        <v>82</v>
      </c>
    </row>
    <row r="201" spans="1:2" x14ac:dyDescent="0.3">
      <c r="B201" s="53" t="s">
        <v>88</v>
      </c>
    </row>
    <row r="202" spans="1:2" x14ac:dyDescent="0.3">
      <c r="B202" s="53" t="s">
        <v>90</v>
      </c>
    </row>
    <row r="203" spans="1:2" x14ac:dyDescent="0.3">
      <c r="B203" s="53" t="s">
        <v>92</v>
      </c>
    </row>
    <row r="204" spans="1:2" x14ac:dyDescent="0.3">
      <c r="B204" s="53" t="s">
        <v>94</v>
      </c>
    </row>
    <row r="205" spans="1:2" x14ac:dyDescent="0.3">
      <c r="B205" s="53" t="s">
        <v>95</v>
      </c>
    </row>
    <row r="206" spans="1:2" ht="15" thickBot="1" x14ac:dyDescent="0.35">
      <c r="B206" s="61" t="s">
        <v>222</v>
      </c>
    </row>
    <row r="207" spans="1:2" x14ac:dyDescent="0.3">
      <c r="B207" s="53" t="s">
        <v>97</v>
      </c>
    </row>
    <row r="208" spans="1:2" x14ac:dyDescent="0.3">
      <c r="B208" s="53" t="s">
        <v>99</v>
      </c>
    </row>
    <row r="209" spans="1:2" x14ac:dyDescent="0.3">
      <c r="B209" s="53" t="s">
        <v>101</v>
      </c>
    </row>
    <row r="212" spans="1:2" ht="15" thickBot="1" x14ac:dyDescent="0.35"/>
    <row r="213" spans="1:2" ht="15" thickBot="1" x14ac:dyDescent="0.35">
      <c r="A213" s="224" t="s">
        <v>232</v>
      </c>
      <c r="B213" s="225"/>
    </row>
    <row r="214" spans="1:2" ht="15" thickBot="1" x14ac:dyDescent="0.35">
      <c r="A214" s="226" t="s">
        <v>233</v>
      </c>
      <c r="B214" s="227"/>
    </row>
    <row r="215" spans="1:2" ht="15" thickBot="1" x14ac:dyDescent="0.35">
      <c r="A215" s="64" t="s">
        <v>234</v>
      </c>
      <c r="B215" s="65" t="s">
        <v>39</v>
      </c>
    </row>
    <row r="216" spans="1:2" ht="15" thickBot="1" x14ac:dyDescent="0.35">
      <c r="A216" s="66" t="s">
        <v>235</v>
      </c>
      <c r="B216" s="67" t="s">
        <v>236</v>
      </c>
    </row>
    <row r="217" spans="1:2" ht="15" thickBot="1" x14ac:dyDescent="0.35">
      <c r="A217" s="66" t="s">
        <v>237</v>
      </c>
      <c r="B217" s="67" t="s">
        <v>238</v>
      </c>
    </row>
    <row r="218" spans="1:2" ht="15" thickBot="1" x14ac:dyDescent="0.35">
      <c r="A218" s="66" t="s">
        <v>239</v>
      </c>
      <c r="B218" s="67" t="s">
        <v>240</v>
      </c>
    </row>
    <row r="219" spans="1:2" ht="15" thickBot="1" x14ac:dyDescent="0.35">
      <c r="A219" s="66" t="s">
        <v>241</v>
      </c>
      <c r="B219" s="67" t="s">
        <v>242</v>
      </c>
    </row>
  </sheetData>
  <sheetProtection algorithmName="SHA-512" hashValue="Vq8v5++Xj/DnqiCAPpbGBDnZCQsT0+yCMaK35SWz2UxTVE2jhFuhxdFtC9MRmXcLI7PKRLclw+AkQI02vAMRmQ==" saltValue="ILG3JEVkFNZuFfeHQHpbVA==" spinCount="100000" sheet="1" objects="1" scenarios="1"/>
  <mergeCells count="15">
    <mergeCell ref="A213:B213"/>
    <mergeCell ref="A214:B214"/>
    <mergeCell ref="A114:B114"/>
    <mergeCell ref="A115:B115"/>
    <mergeCell ref="A80:B80"/>
    <mergeCell ref="A141:B141"/>
    <mergeCell ref="A158:B158"/>
    <mergeCell ref="A159:B159"/>
    <mergeCell ref="A178:B178"/>
    <mergeCell ref="A177:B177"/>
    <mergeCell ref="A120:B120"/>
    <mergeCell ref="A121:B121"/>
    <mergeCell ref="A123:B123"/>
    <mergeCell ref="A129:B129"/>
    <mergeCell ref="A140:B14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145:B1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28</vt:i4>
      </vt:variant>
    </vt:vector>
  </HeadingPairs>
  <TitlesOfParts>
    <vt:vector size="33" baseType="lpstr">
      <vt:lpstr>L</vt:lpstr>
      <vt:lpstr>Tabla_Resumenes</vt:lpstr>
      <vt:lpstr>Datos</vt:lpstr>
      <vt:lpstr>BD_Servicios</vt:lpstr>
      <vt:lpstr>L_Conversion</vt:lpstr>
      <vt:lpstr>Datos!Área_de_impresión</vt:lpstr>
      <vt:lpstr>L_Conversion!Área_de_impresión</vt:lpstr>
      <vt:lpstr>CAT_LIC_H</vt:lpstr>
      <vt:lpstr>Codigo</vt:lpstr>
      <vt:lpstr>Dias_licencia_tipo_8_H</vt:lpstr>
      <vt:lpstr>Dias_Licencia_Tipo_8_M</vt:lpstr>
      <vt:lpstr>Mes_Inicio_Termino</vt:lpstr>
      <vt:lpstr>Tabla_01_Mes</vt:lpstr>
      <vt:lpstr>Tabla_04_Estado_Resolucion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Tabla_07_Personal_de_la_Dotacion</vt:lpstr>
      <vt:lpstr>Tabla_07_Personal_Fuera_de_Dotacion</vt:lpstr>
      <vt:lpstr>Tabla_18_Tipos_licencias</vt:lpstr>
      <vt:lpstr>Tabla_27_Matriz_Base</vt:lpstr>
      <vt:lpstr>Tabla_33_estado_recuperacion</vt:lpstr>
      <vt:lpstr>Tabla_Personal</vt:lpstr>
      <vt:lpstr>TERMINO_TRIMESTRE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Felipe Órdenes O</cp:lastModifiedBy>
  <cp:lastPrinted>2025-04-23T16:15:16Z</cp:lastPrinted>
  <dcterms:created xsi:type="dcterms:W3CDTF">2011-11-11T16:50:15Z</dcterms:created>
  <dcterms:modified xsi:type="dcterms:W3CDTF">2025-06-16T16:40:31Z</dcterms:modified>
</cp:coreProperties>
</file>